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амелия\Desktop\фабрика\охват\уч год 23-24\меню\с 01.03.2024\"/>
    </mc:Choice>
  </mc:AlternateContent>
  <bookViews>
    <workbookView xWindow="0" yWindow="0" windowWidth="20490" windowHeight="7650" activeTab="3"/>
  </bookViews>
  <sheets>
    <sheet name="на выход" sheetId="1" r:id="rId1"/>
    <sheet name="сводки БЖУ" sheetId="2" r:id="rId2"/>
    <sheet name="сводки по продуктам" sheetId="5" r:id="rId3"/>
    <sheet name="библиография" sheetId="7" r:id="rId4"/>
    <sheet name="Лист1" sheetId="8" state="hidden" r:id="rId5"/>
  </sheets>
  <definedNames>
    <definedName name="_xlnm.Print_Area" localSheetId="0">'на выход'!$B$1:$P$301</definedName>
  </definedNames>
  <calcPr calcId="162913"/>
</workbook>
</file>

<file path=xl/calcChain.xml><?xml version="1.0" encoding="utf-8"?>
<calcChain xmlns="http://schemas.openxmlformats.org/spreadsheetml/2006/main">
  <c r="D15" i="2" l="1"/>
  <c r="E15" i="2"/>
  <c r="F15" i="2"/>
  <c r="G15" i="2"/>
  <c r="H15" i="2"/>
  <c r="I15" i="2"/>
  <c r="J15" i="2"/>
  <c r="K15" i="2"/>
  <c r="L15" i="2"/>
  <c r="M15" i="2"/>
  <c r="N15" i="2"/>
  <c r="C15" i="2"/>
  <c r="I237" i="1" l="1"/>
  <c r="J237" i="1"/>
  <c r="K237" i="1"/>
  <c r="L237" i="1"/>
  <c r="M237" i="1"/>
  <c r="N237" i="1"/>
  <c r="O237" i="1"/>
  <c r="P237" i="1"/>
  <c r="H231" i="1"/>
  <c r="H237" i="1" s="1"/>
  <c r="I231" i="1"/>
  <c r="J231" i="1"/>
  <c r="K231" i="1"/>
  <c r="L231" i="1"/>
  <c r="M231" i="1"/>
  <c r="N231" i="1"/>
  <c r="O231" i="1"/>
  <c r="P231" i="1"/>
  <c r="F227" i="1"/>
  <c r="F231" i="1" s="1"/>
  <c r="F237" i="1" s="1"/>
  <c r="G227" i="1"/>
  <c r="G231" i="1" s="1"/>
  <c r="G237" i="1" s="1"/>
  <c r="H227" i="1"/>
  <c r="I227" i="1"/>
  <c r="J227" i="1"/>
  <c r="K227" i="1"/>
  <c r="L227" i="1"/>
  <c r="M227" i="1"/>
  <c r="N227" i="1"/>
  <c r="O227" i="1"/>
  <c r="P227" i="1"/>
  <c r="E227" i="1"/>
  <c r="E231" i="1" s="1"/>
  <c r="E237" i="1" s="1"/>
  <c r="F300" i="1" l="1"/>
  <c r="G300" i="1"/>
  <c r="H300" i="1"/>
  <c r="I300" i="1"/>
  <c r="J300" i="1"/>
  <c r="K300" i="1"/>
  <c r="L300" i="1"/>
  <c r="M300" i="1"/>
  <c r="N300" i="1"/>
  <c r="O300" i="1"/>
  <c r="P300" i="1"/>
  <c r="E300" i="1"/>
  <c r="F284" i="1"/>
  <c r="G284" i="1"/>
  <c r="H284" i="1"/>
  <c r="I284" i="1"/>
  <c r="J284" i="1"/>
  <c r="K284" i="1"/>
  <c r="L284" i="1"/>
  <c r="M284" i="1"/>
  <c r="N284" i="1"/>
  <c r="O284" i="1"/>
  <c r="P284" i="1"/>
  <c r="E284" i="1"/>
  <c r="F147" i="1"/>
  <c r="G147" i="1"/>
  <c r="H147" i="1"/>
  <c r="I147" i="1"/>
  <c r="J147" i="1"/>
  <c r="K147" i="1"/>
  <c r="L147" i="1"/>
  <c r="M147" i="1"/>
  <c r="N147" i="1"/>
  <c r="O147" i="1"/>
  <c r="P147" i="1"/>
  <c r="E147" i="1"/>
  <c r="F130" i="1"/>
  <c r="G130" i="1"/>
  <c r="H130" i="1"/>
  <c r="I130" i="1"/>
  <c r="J130" i="1"/>
  <c r="K130" i="1"/>
  <c r="L130" i="1"/>
  <c r="M130" i="1"/>
  <c r="N130" i="1"/>
  <c r="O130" i="1"/>
  <c r="P130" i="1"/>
  <c r="E130" i="1"/>
  <c r="F253" i="1"/>
  <c r="G253" i="1"/>
  <c r="H253" i="1"/>
  <c r="I253" i="1"/>
  <c r="J253" i="1"/>
  <c r="K253" i="1"/>
  <c r="L253" i="1"/>
  <c r="M253" i="1"/>
  <c r="N253" i="1"/>
  <c r="O253" i="1"/>
  <c r="P253" i="1"/>
  <c r="E253" i="1"/>
  <c r="F249" i="1"/>
  <c r="G249" i="1"/>
  <c r="H249" i="1"/>
  <c r="I249" i="1"/>
  <c r="J249" i="1"/>
  <c r="K249" i="1"/>
  <c r="L249" i="1"/>
  <c r="M249" i="1"/>
  <c r="N249" i="1"/>
  <c r="O249" i="1"/>
  <c r="P249" i="1"/>
  <c r="E249" i="1"/>
  <c r="J15" i="8" l="1"/>
  <c r="I15" i="8"/>
  <c r="I14" i="8"/>
  <c r="I13" i="8"/>
  <c r="H15" i="8"/>
  <c r="H14" i="8"/>
  <c r="H13" i="8"/>
  <c r="G15" i="8"/>
  <c r="G14" i="8"/>
  <c r="G13" i="8"/>
  <c r="G16" i="8" s="1"/>
  <c r="F15" i="8"/>
  <c r="F16" i="8" s="1"/>
  <c r="F14" i="8"/>
  <c r="F13" i="8"/>
  <c r="E15" i="8"/>
  <c r="E14" i="8"/>
  <c r="E13" i="8"/>
  <c r="D15" i="8"/>
  <c r="C15" i="8"/>
  <c r="D14" i="8"/>
  <c r="C14" i="8"/>
  <c r="D13" i="8"/>
  <c r="C13" i="8"/>
  <c r="J14" i="8"/>
  <c r="J13" i="8"/>
  <c r="H16" i="8" l="1"/>
  <c r="I16" i="8"/>
  <c r="J16" i="8"/>
  <c r="C16" i="8"/>
  <c r="E16" i="8"/>
  <c r="D16" i="8"/>
  <c r="H8" i="8" l="1"/>
  <c r="J7" i="8"/>
  <c r="I7" i="8"/>
  <c r="H7" i="8"/>
  <c r="G7" i="8"/>
  <c r="F7" i="8"/>
  <c r="E7" i="8"/>
  <c r="D7" i="8"/>
  <c r="C7" i="8"/>
  <c r="J6" i="8"/>
  <c r="I6" i="8"/>
  <c r="H6" i="8"/>
  <c r="G6" i="8"/>
  <c r="F6" i="8"/>
  <c r="E6" i="8"/>
  <c r="D6" i="8"/>
  <c r="C6" i="8"/>
  <c r="J5" i="8"/>
  <c r="J8" i="8" s="1"/>
  <c r="I5" i="8"/>
  <c r="I8" i="8" s="1"/>
  <c r="H5" i="8"/>
  <c r="G5" i="8"/>
  <c r="G8" i="8" s="1"/>
  <c r="F5" i="8"/>
  <c r="F8" i="8" s="1"/>
  <c r="E5" i="8"/>
  <c r="E8" i="8" s="1"/>
  <c r="D5" i="8"/>
  <c r="D8" i="8" s="1"/>
  <c r="C5" i="8"/>
  <c r="C8" i="8" s="1"/>
</calcChain>
</file>

<file path=xl/sharedStrings.xml><?xml version="1.0" encoding="utf-8"?>
<sst xmlns="http://schemas.openxmlformats.org/spreadsheetml/2006/main" count="836" uniqueCount="299">
  <si>
    <t>№ рец.</t>
  </si>
  <si>
    <t>Наименование блюда</t>
  </si>
  <si>
    <t>Масса порции, г</t>
  </si>
  <si>
    <t>Пищевые вещества, (г)</t>
  </si>
  <si>
    <t>Энергетическая ценность, (ккал)</t>
  </si>
  <si>
    <t>Витамины, (мг)</t>
  </si>
  <si>
    <t>Минеральные вещества, (мг)</t>
  </si>
  <si>
    <t>Б</t>
  </si>
  <si>
    <t>Ж</t>
  </si>
  <si>
    <t>У</t>
  </si>
  <si>
    <t>С</t>
  </si>
  <si>
    <t>А</t>
  </si>
  <si>
    <t>Е</t>
  </si>
  <si>
    <t>Ca</t>
  </si>
  <si>
    <t>P</t>
  </si>
  <si>
    <t>Mg</t>
  </si>
  <si>
    <t>Fe</t>
  </si>
  <si>
    <t>Завтрак</t>
  </si>
  <si>
    <t>Итого</t>
  </si>
  <si>
    <t>Обед</t>
  </si>
  <si>
    <t>Хлеб пшеничный</t>
  </si>
  <si>
    <t>Хлеб ржано-пшеничный</t>
  </si>
  <si>
    <t>Полдник</t>
  </si>
  <si>
    <t>Итого за 1 день</t>
  </si>
  <si>
    <t>Батон пектиновый</t>
  </si>
  <si>
    <t>Итого за 2 день</t>
  </si>
  <si>
    <t>Чай с сахаром</t>
  </si>
  <si>
    <t>Итого за 3 день</t>
  </si>
  <si>
    <t>Итого за 4 день</t>
  </si>
  <si>
    <t>Итого за 5 день</t>
  </si>
  <si>
    <t>Итого за 6 день</t>
  </si>
  <si>
    <t>Итого за 7 день</t>
  </si>
  <si>
    <t>Итого за 8 день</t>
  </si>
  <si>
    <t>Итого за 9 день</t>
  </si>
  <si>
    <t>Итого за 10 день</t>
  </si>
  <si>
    <t>День недели</t>
  </si>
  <si>
    <t>Энергетическая ценность на 10 дней, (ккал)</t>
  </si>
  <si>
    <r>
      <t>В</t>
    </r>
    <r>
      <rPr>
        <vertAlign val="subscript"/>
        <sz val="12"/>
        <color theme="1"/>
        <rFont val="Times New Roman"/>
        <family val="1"/>
        <charset val="204"/>
      </rPr>
      <t>1</t>
    </r>
  </si>
  <si>
    <t>Всего за 10 дней</t>
  </si>
  <si>
    <t>Сводная таблица о потреблении  пищевых веществ и энергии обучающихся образовательных учреждений за 10 дней</t>
  </si>
  <si>
    <t xml:space="preserve">Энергетическая ценность </t>
  </si>
  <si>
    <t xml:space="preserve"> Ккал</t>
  </si>
  <si>
    <t>Нормы физиологических потребностей в энергии и пищевых веществах для детей 7-11 лет, (СанПиН 2.4.5.2409-08)</t>
  </si>
  <si>
    <t>46-54,5</t>
  </si>
  <si>
    <t>47-55</t>
  </si>
  <si>
    <t>201-235</t>
  </si>
  <si>
    <t>1410-1645</t>
  </si>
  <si>
    <t>Итого за весь период</t>
  </si>
  <si>
    <t>Среднее значение за период</t>
  </si>
  <si>
    <t>Компот из свежих плодов (яблок)</t>
  </si>
  <si>
    <t xml:space="preserve">Омлет натуральный </t>
  </si>
  <si>
    <t>Пюре картофельное</t>
  </si>
  <si>
    <t>Каша гречневая рассыпчатая</t>
  </si>
  <si>
    <t>Кисель ягодный</t>
  </si>
  <si>
    <t>Какао с молоком</t>
  </si>
  <si>
    <t>102 [4]</t>
  </si>
  <si>
    <t>Компот из фруктов и ягод с/м</t>
  </si>
  <si>
    <t>Компот из смеси сухофруктов</t>
  </si>
  <si>
    <t>ТТК 2.18</t>
  </si>
  <si>
    <t>416 [5]</t>
  </si>
  <si>
    <t>54-3г-2020 [2]</t>
  </si>
  <si>
    <t>339 [5]</t>
  </si>
  <si>
    <t>Среднесуточный набор пищевых продуктов за 10 дней</t>
  </si>
  <si>
    <t>к СанПиН2.3/2.4.3590-20</t>
  </si>
  <si>
    <t>№п/п</t>
  </si>
  <si>
    <t>Наименование продуктов</t>
  </si>
  <si>
    <t>Среднесуточные нормы</t>
  </si>
  <si>
    <t>Норма за 10 дней</t>
  </si>
  <si>
    <t>%</t>
  </si>
  <si>
    <t>Недостаток, г</t>
  </si>
  <si>
    <t>Избыток, г</t>
  </si>
  <si>
    <t xml:space="preserve">Хлеб </t>
  </si>
  <si>
    <t>-</t>
  </si>
  <si>
    <t>Мука пшеничная</t>
  </si>
  <si>
    <t>Крупы, бобовые</t>
  </si>
  <si>
    <t>Макаронные изделия</t>
  </si>
  <si>
    <t>Картофель</t>
  </si>
  <si>
    <t>Овощи свежие, зелень</t>
  </si>
  <si>
    <t>Фрукты (плоды) свежие</t>
  </si>
  <si>
    <t>Фрукты (плоды) сухие, шиповник, кисель</t>
  </si>
  <si>
    <t xml:space="preserve">Соки плодоовощные, напитки витаминизированные </t>
  </si>
  <si>
    <t>Мясо жилованное 1 кат. (нетто)</t>
  </si>
  <si>
    <t>Цыплята 1 кат. (нетто)</t>
  </si>
  <si>
    <t>Рыба-филе (нетто)</t>
  </si>
  <si>
    <t xml:space="preserve">Молоко </t>
  </si>
  <si>
    <t>Творог 9%</t>
  </si>
  <si>
    <t>Сыр</t>
  </si>
  <si>
    <t>Сметана 15%</t>
  </si>
  <si>
    <t>Масло сливочное</t>
  </si>
  <si>
    <t>Масло растительное</t>
  </si>
  <si>
    <t>Яйцо</t>
  </si>
  <si>
    <t>Сахар</t>
  </si>
  <si>
    <t>Кондитерские изделия</t>
  </si>
  <si>
    <t>Чай</t>
  </si>
  <si>
    <t>Дрожжи хлебопекарные</t>
  </si>
  <si>
    <t>Соль</t>
  </si>
  <si>
    <t>Получено фактически</t>
  </si>
  <si>
    <t>Среднесуточная норма 60% (завтрак, обед, полдник)</t>
  </si>
  <si>
    <t>Среднее значение по группе:</t>
  </si>
  <si>
    <t>378 [5]</t>
  </si>
  <si>
    <t>ТТК 2.3</t>
  </si>
  <si>
    <t>ТТК 2.1</t>
  </si>
  <si>
    <t>Библиография</t>
  </si>
  <si>
    <t>1.Сборник рецептур блюд и кулинарных изделий: Для предприятий общественного питания /  Авт.-сост.: А. И. Здобнов, В. А. Цыганенко, М. И. Пересичный. – К. : Арий, М.: Лада, 2008. – 688 с.</t>
  </si>
  <si>
    <t>2. Сборник рецептур блюд и типовых меню для организации питания детей школьного возраста / ред. совет: ФБУН «Новосибирский НИИ гигиены» Роспотребнадзора (И.И. Новикова и др.) и др., 2021. – 289 с.</t>
  </si>
  <si>
    <t>3. Сборник рецептур блюд и типовых меню для организации питания обучающихся 1-4 классов общеобразовательных организаций / ред. совет: ФБУН «Новосибирский НИИ гигиены» Роспотребнадзора (И.И. Новикова и др.) и др., 2021. – 192 с.</t>
  </si>
  <si>
    <t>4.Сборник технических нормативов – Сборник рецептур на продукцию для обучающихся во всех образовательных учреждениях / Под ред. М.П. Могильного и В.А. Тутельяна. – М.: ДеЛи плюс, 2017. – 544 с.</t>
  </si>
  <si>
    <t>5.Сборник технических нормативов – Сборник рецептур на продукцию для питания детей в дошкольных образовательных организациях / Под ред. М.П. Могильного и  В.А.Тутельяна.- М.: ДеЛи  плюс , 2015 .-640 с.</t>
  </si>
  <si>
    <t>6. Справочник «Химический состав российских пищевых продуктов»/ Под ред. И. М. Скурихина, В. А. Тутельяна. – М. : ДеЛи принт, 2002. – 236 с.</t>
  </si>
  <si>
    <t>__________________________________________________________________________________________________</t>
  </si>
  <si>
    <t>Пояснение</t>
  </si>
  <si>
    <t>Запеканка из творога с повидлом</t>
  </si>
  <si>
    <t>Солянка "Школьная"</t>
  </si>
  <si>
    <t>200 /15/7</t>
  </si>
  <si>
    <t>200 /15</t>
  </si>
  <si>
    <t>101 [4]</t>
  </si>
  <si>
    <t>Суп картофельный с мясными фрикадельками</t>
  </si>
  <si>
    <t>Масло сливочное (порциями)</t>
  </si>
  <si>
    <t xml:space="preserve">жиры </t>
  </si>
  <si>
    <t>углеводы</t>
  </si>
  <si>
    <t>калорийность</t>
  </si>
  <si>
    <t>завтрак</t>
  </si>
  <si>
    <t>обед</t>
  </si>
  <si>
    <t>полдник</t>
  </si>
  <si>
    <t>20-25%</t>
  </si>
  <si>
    <t>мин</t>
  </si>
  <si>
    <t>макс</t>
  </si>
  <si>
    <t>30-35 %</t>
  </si>
  <si>
    <t>10-15 %</t>
  </si>
  <si>
    <t>Итого за день</t>
  </si>
  <si>
    <t>60-75%</t>
  </si>
  <si>
    <t xml:space="preserve">белки </t>
  </si>
  <si>
    <t>7-11 лет</t>
  </si>
  <si>
    <t>с 12 лет</t>
  </si>
  <si>
    <t>В примерном десятидневном меню для муниципальных общеобразовательных учреждений Шебекинского городского округа для возраста обучающихся 7-11 лет приведена сводная таблица о потреблении пищевых веществ и энергии за 10 дней. При сравнении норм потребности в пищевых веществах, энергии, указанных в приложении 10 (таблица 3) к СанПиН 2.3/2.4.3590-20, можно увидеть, что при осуществлении двух или трех разового питания (60-75% от суточной потребности) данные требования выполняются.</t>
  </si>
  <si>
    <t>Потребности в пищевых веществахи и энергии согласно сводной таблице к примерному меню  для возраста 7-11 лет</t>
  </si>
  <si>
    <t>Потребности в пищевых веществахи и энергии согласно СанПиН 2.3/2.4.3590-20 для возраста 7-11 лет</t>
  </si>
  <si>
    <t>Потребности в пищевых веществахи и энергии согласно СанПиН  2.3/2.4.3590-20 для возраста с 12 лет</t>
  </si>
  <si>
    <t>Макаронные изделия отварные</t>
  </si>
  <si>
    <t>Каша рисовая рассыпчатая</t>
  </si>
  <si>
    <t>200 /10</t>
  </si>
  <si>
    <r>
      <t>День:</t>
    </r>
    <r>
      <rPr>
        <sz val="12"/>
        <color theme="1"/>
        <rFont val="Times New Roman"/>
        <family val="1"/>
        <charset val="204"/>
      </rPr>
      <t xml:space="preserve"> первый</t>
    </r>
  </si>
  <si>
    <r>
      <t>Неделя:</t>
    </r>
    <r>
      <rPr>
        <sz val="12"/>
        <color theme="1"/>
        <rFont val="Times New Roman"/>
        <family val="1"/>
        <charset val="204"/>
      </rPr>
      <t xml:space="preserve"> первая</t>
    </r>
  </si>
  <si>
    <r>
      <t>В</t>
    </r>
    <r>
      <rPr>
        <b/>
        <vertAlign val="subscript"/>
        <sz val="12"/>
        <rFont val="Times New Roman"/>
        <family val="1"/>
        <charset val="204"/>
      </rPr>
      <t>1</t>
    </r>
  </si>
  <si>
    <r>
      <t xml:space="preserve">День: </t>
    </r>
    <r>
      <rPr>
        <sz val="12"/>
        <color theme="1"/>
        <rFont val="Times New Roman"/>
        <family val="1"/>
        <charset val="204"/>
      </rPr>
      <t>второй</t>
    </r>
  </si>
  <si>
    <r>
      <t>День:</t>
    </r>
    <r>
      <rPr>
        <sz val="12"/>
        <color theme="1"/>
        <rFont val="Times New Roman"/>
        <family val="1"/>
        <charset val="204"/>
      </rPr>
      <t xml:space="preserve"> третий</t>
    </r>
  </si>
  <si>
    <r>
      <t>День:</t>
    </r>
    <r>
      <rPr>
        <sz val="12"/>
        <color theme="1"/>
        <rFont val="Times New Roman"/>
        <family val="1"/>
        <charset val="204"/>
      </rPr>
      <t xml:space="preserve"> четвертый</t>
    </r>
  </si>
  <si>
    <r>
      <t>День:</t>
    </r>
    <r>
      <rPr>
        <sz val="12"/>
        <color theme="1"/>
        <rFont val="Times New Roman"/>
        <family val="1"/>
        <charset val="204"/>
      </rPr>
      <t xml:space="preserve"> пятый</t>
    </r>
  </si>
  <si>
    <r>
      <t>День:</t>
    </r>
    <r>
      <rPr>
        <sz val="12"/>
        <color theme="1"/>
        <rFont val="Times New Roman"/>
        <family val="1"/>
        <charset val="204"/>
      </rPr>
      <t xml:space="preserve"> шестой</t>
    </r>
  </si>
  <si>
    <r>
      <t>Неделя:</t>
    </r>
    <r>
      <rPr>
        <sz val="12"/>
        <color theme="1"/>
        <rFont val="Times New Roman"/>
        <family val="1"/>
        <charset val="204"/>
      </rPr>
      <t xml:space="preserve"> вторая</t>
    </r>
  </si>
  <si>
    <r>
      <t>День:</t>
    </r>
    <r>
      <rPr>
        <sz val="12"/>
        <color theme="1"/>
        <rFont val="Times New Roman"/>
        <family val="1"/>
        <charset val="204"/>
      </rPr>
      <t xml:space="preserve"> седьмой</t>
    </r>
  </si>
  <si>
    <r>
      <t>День:</t>
    </r>
    <r>
      <rPr>
        <sz val="12"/>
        <color theme="1"/>
        <rFont val="Times New Roman"/>
        <family val="1"/>
        <charset val="204"/>
      </rPr>
      <t xml:space="preserve"> восьмой</t>
    </r>
  </si>
  <si>
    <r>
      <t>День:</t>
    </r>
    <r>
      <rPr>
        <sz val="12"/>
        <color theme="1"/>
        <rFont val="Times New Roman"/>
        <family val="1"/>
        <charset val="204"/>
      </rPr>
      <t xml:space="preserve"> девятый</t>
    </r>
  </si>
  <si>
    <r>
      <t>День:</t>
    </r>
    <r>
      <rPr>
        <sz val="12"/>
        <color theme="1"/>
        <rFont val="Times New Roman"/>
        <family val="1"/>
        <charset val="204"/>
      </rPr>
      <t xml:space="preserve"> десятый</t>
    </r>
  </si>
  <si>
    <t>ТТК 3.7</t>
  </si>
  <si>
    <t>Суп картофельный с рисовой крупой</t>
  </si>
  <si>
    <t>Каша перловая  рассыпчатая</t>
  </si>
  <si>
    <t>ТТК 7.9</t>
  </si>
  <si>
    <t>ТТК 2.19</t>
  </si>
  <si>
    <t>ТТК 7.7</t>
  </si>
  <si>
    <t>Чай с сахаром и лимоном</t>
  </si>
  <si>
    <t>Борщ с капустой и картофелем со сметаной</t>
  </si>
  <si>
    <t>борщ</t>
  </si>
  <si>
    <t>сметана</t>
  </si>
  <si>
    <t>ТТК 5.35</t>
  </si>
  <si>
    <t>Оладьи с повидлом</t>
  </si>
  <si>
    <t>ТТК 7.3</t>
  </si>
  <si>
    <t>Суфле куриное, запеченое со сметаной</t>
  </si>
  <si>
    <t>ТТК 7.8</t>
  </si>
  <si>
    <t>102[4]</t>
  </si>
  <si>
    <t>ТТК 2.4</t>
  </si>
  <si>
    <t>Масло шоколадное (порциями)</t>
  </si>
  <si>
    <t>ТТК 4.4</t>
  </si>
  <si>
    <t>ТТК 3.32</t>
  </si>
  <si>
    <t>Плов из свинины</t>
  </si>
  <si>
    <t>ТТК 6.7</t>
  </si>
  <si>
    <t>Суп лапша по-домашнему</t>
  </si>
  <si>
    <t>ТТК 4.11</t>
  </si>
  <si>
    <t>ТТК 4.9</t>
  </si>
  <si>
    <t>Щи из свежей капусты и картофелем со сметаной</t>
  </si>
  <si>
    <t xml:space="preserve">Щи </t>
  </si>
  <si>
    <t>Фиш -кейк(минтай)</t>
  </si>
  <si>
    <t>ТТК 5.41</t>
  </si>
  <si>
    <t>339[5]</t>
  </si>
  <si>
    <t>432[5]</t>
  </si>
  <si>
    <t>378 [1]</t>
  </si>
  <si>
    <t>265[4]</t>
  </si>
  <si>
    <t>181[4]</t>
  </si>
  <si>
    <t>223[4]</t>
  </si>
  <si>
    <t>ТТК 3.12</t>
  </si>
  <si>
    <t>88[5]</t>
  </si>
  <si>
    <t xml:space="preserve">Сдобное булочное изделие пром. производства </t>
  </si>
  <si>
    <t>54-1о-2020 [2]</t>
  </si>
  <si>
    <t>Конд. изделие пром. Производства</t>
  </si>
  <si>
    <t>Фрукты (порц.)</t>
  </si>
  <si>
    <t>Вареники отварные с картофелем из п/ф со сметаной</t>
  </si>
  <si>
    <t>ТТК 5.24</t>
  </si>
  <si>
    <t>14[4]</t>
  </si>
  <si>
    <t>Блинчики с начинкой из п/ф</t>
  </si>
  <si>
    <t>ТТК 2.20</t>
  </si>
  <si>
    <t>Огурец солёный</t>
  </si>
  <si>
    <t>Сыр (порциями)</t>
  </si>
  <si>
    <t>7[4]</t>
  </si>
  <si>
    <t>ТТК 3.34</t>
  </si>
  <si>
    <t>182[4]</t>
  </si>
  <si>
    <t>159[4]</t>
  </si>
  <si>
    <t>Сэндвич Школьный (с соленым огурцом)</t>
  </si>
  <si>
    <t>Молоко</t>
  </si>
  <si>
    <t>Макароны отварные  с сыром</t>
  </si>
  <si>
    <t>Суп картофельный с горохом и сухариками</t>
  </si>
  <si>
    <t>Салат из свеклы с сыром</t>
  </si>
  <si>
    <t>Спагетти  с мясным соусом</t>
  </si>
  <si>
    <t>Каша жидкая молочная рисовая с маслом сливочным</t>
  </si>
  <si>
    <t>ТТК 3.20</t>
  </si>
  <si>
    <t>Салат из запеченой свеклы</t>
  </si>
  <si>
    <t>Салат из красной консервированной фасоли</t>
  </si>
  <si>
    <t xml:space="preserve">Йогурт  </t>
  </si>
  <si>
    <t>Салат из соленых огурцов с луком</t>
  </si>
  <si>
    <t>Икра овощная (кабачковая)</t>
  </si>
  <si>
    <t>Шницель куриный</t>
  </si>
  <si>
    <t>ТТК 5.47</t>
  </si>
  <si>
    <t>Каша жидкая молочная из манной крупы с маслом сливочным</t>
  </si>
  <si>
    <t>200/ 15</t>
  </si>
  <si>
    <t>Каша «Дружба»</t>
  </si>
  <si>
    <t>Каша «Дружба» с маслом и с сахаром</t>
  </si>
  <si>
    <t>200/ 10</t>
  </si>
  <si>
    <t xml:space="preserve">Котлеты «Нежные» </t>
  </si>
  <si>
    <t>ТТК  5.17</t>
  </si>
  <si>
    <t>Полуфабрикат "Соус сметанный"</t>
  </si>
  <si>
    <t>Сэндвич Школьный</t>
  </si>
  <si>
    <t>Мясной соус</t>
  </si>
  <si>
    <t>Макароны отварные</t>
  </si>
  <si>
    <t>ТТК 5.37</t>
  </si>
  <si>
    <t>ТТК 3.3</t>
  </si>
  <si>
    <t>ТТК 7.14</t>
  </si>
  <si>
    <t>82[4]</t>
  </si>
  <si>
    <t>ТТК 5.51</t>
  </si>
  <si>
    <t>ТТК 4.3</t>
  </si>
  <si>
    <t>ТТК 1.1</t>
  </si>
  <si>
    <t>ТТК 8.1</t>
  </si>
  <si>
    <t>24[4]</t>
  </si>
  <si>
    <t>20 [5]</t>
  </si>
  <si>
    <t>ТТК 7.16</t>
  </si>
  <si>
    <t>32[5]</t>
  </si>
  <si>
    <t>Конд. изделие пром. производства</t>
  </si>
  <si>
    <t>Каша  гречневая рассыпчатая</t>
  </si>
  <si>
    <t>Драники картофельные со сметаной</t>
  </si>
  <si>
    <t>Рыба, тушеная с овощами (минтай)</t>
  </si>
  <si>
    <t>Омлет паровой с мясом</t>
  </si>
  <si>
    <t>ТТК 6.6</t>
  </si>
  <si>
    <t>Оладьи со сметаным соусом</t>
  </si>
  <si>
    <t xml:space="preserve">Оладьи </t>
  </si>
  <si>
    <t xml:space="preserve">Гуляш </t>
  </si>
  <si>
    <t>1шт./ (40)</t>
  </si>
  <si>
    <t>* При приготовлении блюд используются овощи и фрукты урожая 2023-2024гг. После 1  марта допускается использовать только после термической обработки.</t>
  </si>
  <si>
    <t>ТТК 5.17</t>
  </si>
  <si>
    <t xml:space="preserve">Котлеты "Нежные" </t>
  </si>
  <si>
    <t>260 [1]</t>
  </si>
  <si>
    <t>ТТК 5.53</t>
  </si>
  <si>
    <t>Пудинг мясной</t>
  </si>
  <si>
    <t>ТТК 5.18</t>
  </si>
  <si>
    <t>Котлеты особые</t>
  </si>
  <si>
    <t>ТТК 5.23</t>
  </si>
  <si>
    <t>Масса творожная</t>
  </si>
  <si>
    <t>Буженина из свинины(порциями)/</t>
  </si>
  <si>
    <t>Вареники с картофелем п/ф со сливочным маслом</t>
  </si>
  <si>
    <t>150/10</t>
  </si>
  <si>
    <t>200/10</t>
  </si>
  <si>
    <t>150/5</t>
  </si>
  <si>
    <t>200/15</t>
  </si>
  <si>
    <t>90 /30</t>
  </si>
  <si>
    <t>150 /10</t>
  </si>
  <si>
    <t>150 /5</t>
  </si>
  <si>
    <t>90/150</t>
  </si>
  <si>
    <t>150/ 10</t>
  </si>
  <si>
    <t>150 / 10</t>
  </si>
  <si>
    <t>200/ 20</t>
  </si>
  <si>
    <t>ТТК 5.27</t>
  </si>
  <si>
    <t>Пельмени отварные с маслом сливочным</t>
  </si>
  <si>
    <t>240/5</t>
  </si>
  <si>
    <t>Свекольник со сметаной</t>
  </si>
  <si>
    <r>
      <t>Возрастная категория:</t>
    </r>
    <r>
      <rPr>
        <sz val="12"/>
        <color theme="1"/>
        <rFont val="Times New Roman"/>
        <family val="1"/>
        <charset val="204"/>
      </rPr>
      <t xml:space="preserve"> с 7 до 11 лет</t>
    </r>
  </si>
  <si>
    <t>ТТК 3.9</t>
  </si>
  <si>
    <t>Помидор свежий</t>
  </si>
  <si>
    <t>Наггетсы куриные</t>
  </si>
  <si>
    <t>Салат из свежих помидоров и огурцов</t>
  </si>
  <si>
    <t>173 [4]</t>
  </si>
  <si>
    <t>Каша вязкая молочная из пшенной крупы с маслом сливочным</t>
  </si>
  <si>
    <t>Оладьи из п/ф со сгущенным молоком</t>
  </si>
  <si>
    <t>Салат из свежих огурцов с луком</t>
  </si>
  <si>
    <t>ТТК 3.27</t>
  </si>
  <si>
    <t>150/30</t>
  </si>
  <si>
    <t>40/10</t>
  </si>
  <si>
    <t>Картофель отварной с маслом сливочным</t>
  </si>
  <si>
    <t>180/5</t>
  </si>
  <si>
    <t>Картофель, тушеный с овощами /</t>
  </si>
  <si>
    <t>ТТК 310 [1]</t>
  </si>
  <si>
    <t>150/5/5</t>
  </si>
  <si>
    <t>200/15/7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</si>
</sst>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bscript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ash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2" fontId="5" fillId="0" borderId="0" xfId="0" applyNumberFormat="1" applyFont="1"/>
    <xf numFmtId="2" fontId="2" fillId="0" borderId="7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wrapText="1"/>
    </xf>
    <xf numFmtId="2" fontId="2" fillId="0" borderId="8" xfId="0" applyNumberFormat="1" applyFont="1" applyBorder="1" applyAlignment="1">
      <alignment horizontal="center" wrapText="1"/>
    </xf>
    <xf numFmtId="2" fontId="4" fillId="0" borderId="5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/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2" fontId="4" fillId="0" borderId="12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vertical="top" wrapText="1"/>
    </xf>
    <xf numFmtId="1" fontId="4" fillId="0" borderId="12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vertical="top" wrapText="1"/>
    </xf>
    <xf numFmtId="2" fontId="10" fillId="0" borderId="12" xfId="0" applyNumberFormat="1" applyFont="1" applyBorder="1" applyAlignment="1">
      <alignment horizontal="center" wrapText="1"/>
    </xf>
    <xf numFmtId="2" fontId="12" fillId="2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10" fontId="5" fillId="0" borderId="0" xfId="0" applyNumberFormat="1" applyFont="1"/>
    <xf numFmtId="0" fontId="4" fillId="0" borderId="12" xfId="0" applyFont="1" applyBorder="1"/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" fontId="5" fillId="0" borderId="0" xfId="0" applyNumberFormat="1" applyFont="1"/>
    <xf numFmtId="0" fontId="5" fillId="0" borderId="12" xfId="0" applyFont="1" applyBorder="1"/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2" fontId="13" fillId="2" borderId="0" xfId="0" applyNumberFormat="1" applyFont="1" applyFill="1"/>
    <xf numFmtId="2" fontId="2" fillId="0" borderId="0" xfId="0" applyNumberFormat="1" applyFont="1" applyAlignment="1">
      <alignment vertical="center"/>
    </xf>
    <xf numFmtId="2" fontId="12" fillId="2" borderId="0" xfId="0" applyNumberFormat="1" applyFont="1" applyFill="1"/>
    <xf numFmtId="2" fontId="13" fillId="2" borderId="0" xfId="0" applyNumberFormat="1" applyFont="1" applyFill="1" applyAlignment="1">
      <alignment horizontal="center" vertical="center"/>
    </xf>
    <xf numFmtId="2" fontId="13" fillId="0" borderId="0" xfId="0" applyNumberFormat="1" applyFont="1" applyAlignment="1">
      <alignment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horizontal="center" vertical="top" wrapText="1"/>
    </xf>
    <xf numFmtId="2" fontId="12" fillId="2" borderId="0" xfId="0" applyNumberFormat="1" applyFont="1" applyFill="1" applyBorder="1" applyAlignment="1">
      <alignment horizontal="center" vertical="center" wrapText="1"/>
    </xf>
    <xf numFmtId="2" fontId="3" fillId="2" borderId="13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12" fillId="2" borderId="15" xfId="0" applyNumberFormat="1" applyFont="1" applyFill="1" applyBorder="1" applyAlignment="1">
      <alignment horizontal="center" vertical="center" wrapText="1"/>
    </xf>
    <xf numFmtId="2" fontId="12" fillId="2" borderId="15" xfId="0" applyNumberFormat="1" applyFont="1" applyFill="1" applyBorder="1" applyAlignment="1">
      <alignment horizontal="left" vertical="center" wrapText="1"/>
    </xf>
    <xf numFmtId="2" fontId="12" fillId="2" borderId="1" xfId="0" applyNumberFormat="1" applyFont="1" applyFill="1" applyBorder="1" applyAlignment="1">
      <alignment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2" fillId="2" borderId="3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13" fillId="2" borderId="0" xfId="0" applyNumberFormat="1" applyFont="1" applyFill="1"/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0" xfId="0" applyNumberFormat="1" applyFont="1" applyFill="1" applyBorder="1" applyAlignment="1">
      <alignment horizontal="center" vertical="top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2" fillId="2" borderId="15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Alignment="1">
      <alignment vertical="center"/>
    </xf>
    <xf numFmtId="2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wrapText="1"/>
    </xf>
    <xf numFmtId="0" fontId="12" fillId="2" borderId="1" xfId="0" applyNumberFormat="1" applyFont="1" applyFill="1" applyBorder="1" applyAlignment="1">
      <alignment horizont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2" fontId="12" fillId="2" borderId="14" xfId="0" applyNumberFormat="1" applyFont="1" applyFill="1" applyBorder="1" applyAlignment="1">
      <alignment horizontal="center" vertical="center" wrapText="1"/>
    </xf>
    <xf numFmtId="2" fontId="12" fillId="2" borderId="2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2" fontId="4" fillId="0" borderId="8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0"/>
  <sheetViews>
    <sheetView topLeftCell="C214" zoomScale="90" zoomScaleNormal="90" workbookViewId="0">
      <selection activeCell="B226" sqref="B226:P226"/>
    </sheetView>
  </sheetViews>
  <sheetFormatPr defaultColWidth="9.140625" defaultRowHeight="15.75" x14ac:dyDescent="0.25"/>
  <cols>
    <col min="1" max="1" width="0" style="40" hidden="1" customWidth="1"/>
    <col min="2" max="2" width="18.5703125" style="40" customWidth="1"/>
    <col min="3" max="3" width="51" style="40" customWidth="1"/>
    <col min="4" max="4" width="12.42578125" style="79" customWidth="1"/>
    <col min="5" max="5" width="11.28515625" style="40" customWidth="1"/>
    <col min="6" max="6" width="8.85546875" style="40" customWidth="1"/>
    <col min="7" max="7" width="13" style="40" customWidth="1"/>
    <col min="8" max="8" width="14.28515625" style="40" customWidth="1"/>
    <col min="9" max="9" width="10.5703125" style="40" customWidth="1"/>
    <col min="10" max="10" width="8.85546875" style="40" customWidth="1"/>
    <col min="11" max="11" width="9.85546875" style="40" customWidth="1"/>
    <col min="12" max="12" width="7.85546875" style="40" customWidth="1"/>
    <col min="13" max="13" width="10.28515625" style="40" customWidth="1"/>
    <col min="14" max="14" width="11.28515625" style="40" customWidth="1"/>
    <col min="15" max="15" width="10.7109375" style="40" customWidth="1"/>
    <col min="16" max="16" width="7.85546875" style="40" customWidth="1"/>
    <col min="17" max="17" width="9" style="40" customWidth="1"/>
    <col min="18" max="16384" width="9.140625" style="40"/>
  </cols>
  <sheetData>
    <row r="1" spans="1:16" s="36" customFormat="1" x14ac:dyDescent="0.25">
      <c r="B1" s="37" t="s">
        <v>141</v>
      </c>
      <c r="C1" s="38"/>
      <c r="D1" s="74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s="36" customFormat="1" x14ac:dyDescent="0.25">
      <c r="B2" s="37" t="s">
        <v>142</v>
      </c>
      <c r="C2" s="38"/>
      <c r="D2" s="74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s="36" customFormat="1" x14ac:dyDescent="0.25">
      <c r="B3" s="37" t="s">
        <v>281</v>
      </c>
      <c r="C3" s="38"/>
      <c r="D3" s="74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46.5" customHeight="1" x14ac:dyDescent="0.25">
      <c r="B4" s="90" t="s">
        <v>0</v>
      </c>
      <c r="C4" s="90" t="s">
        <v>1</v>
      </c>
      <c r="D4" s="93" t="s">
        <v>2</v>
      </c>
      <c r="E4" s="90" t="s">
        <v>3</v>
      </c>
      <c r="F4" s="90"/>
      <c r="G4" s="90"/>
      <c r="H4" s="90" t="s">
        <v>4</v>
      </c>
      <c r="I4" s="90" t="s">
        <v>5</v>
      </c>
      <c r="J4" s="90"/>
      <c r="K4" s="90"/>
      <c r="L4" s="90"/>
      <c r="M4" s="90" t="s">
        <v>6</v>
      </c>
      <c r="N4" s="90"/>
      <c r="O4" s="90"/>
      <c r="P4" s="90"/>
    </row>
    <row r="5" spans="1:16" ht="15.6" customHeight="1" x14ac:dyDescent="0.25">
      <c r="B5" s="90"/>
      <c r="C5" s="90"/>
      <c r="D5" s="93"/>
      <c r="E5" s="56" t="s">
        <v>7</v>
      </c>
      <c r="F5" s="56" t="s">
        <v>8</v>
      </c>
      <c r="G5" s="56" t="s">
        <v>9</v>
      </c>
      <c r="H5" s="90"/>
      <c r="I5" s="56" t="s">
        <v>143</v>
      </c>
      <c r="J5" s="56" t="s">
        <v>10</v>
      </c>
      <c r="K5" s="56" t="s">
        <v>11</v>
      </c>
      <c r="L5" s="56" t="s">
        <v>12</v>
      </c>
      <c r="M5" s="56" t="s">
        <v>13</v>
      </c>
      <c r="N5" s="56" t="s">
        <v>14</v>
      </c>
      <c r="O5" s="56" t="s">
        <v>15</v>
      </c>
      <c r="P5" s="56" t="s">
        <v>16</v>
      </c>
    </row>
    <row r="6" spans="1:16" x14ac:dyDescent="0.25">
      <c r="B6" s="90" t="s">
        <v>17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</row>
    <row r="7" spans="1:16" ht="20.100000000000001" customHeight="1" x14ac:dyDescent="0.25">
      <c r="A7" s="40">
        <v>1</v>
      </c>
      <c r="B7" s="56" t="s">
        <v>60</v>
      </c>
      <c r="C7" s="26" t="s">
        <v>208</v>
      </c>
      <c r="D7" s="55">
        <v>150</v>
      </c>
      <c r="E7" s="41">
        <v>7.95</v>
      </c>
      <c r="F7" s="41">
        <v>8.6999999999999993</v>
      </c>
      <c r="G7" s="41">
        <v>28.650000000000002</v>
      </c>
      <c r="H7" s="41">
        <v>224.70000000000005</v>
      </c>
      <c r="I7" s="41">
        <v>4.4999999999999998E-2</v>
      </c>
      <c r="J7" s="41">
        <v>4.4999999999999998E-2</v>
      </c>
      <c r="K7" s="41">
        <v>4.4999999999999998E-2</v>
      </c>
      <c r="L7" s="41">
        <v>0.70499999999999985</v>
      </c>
      <c r="M7" s="41">
        <v>126</v>
      </c>
      <c r="N7" s="41">
        <v>100.05000000000001</v>
      </c>
      <c r="O7" s="41">
        <v>10.95</v>
      </c>
      <c r="P7" s="41">
        <v>0.75</v>
      </c>
    </row>
    <row r="8" spans="1:16" ht="20.100000000000001" customHeight="1" x14ac:dyDescent="0.25">
      <c r="A8" s="40">
        <v>1</v>
      </c>
      <c r="B8" s="56"/>
      <c r="C8" s="26" t="s">
        <v>216</v>
      </c>
      <c r="D8" s="55">
        <v>110</v>
      </c>
      <c r="E8" s="41">
        <v>6.38</v>
      </c>
      <c r="F8" s="41">
        <v>5.5</v>
      </c>
      <c r="G8" s="41">
        <v>8.8000000000000007</v>
      </c>
      <c r="H8" s="41">
        <v>110.22</v>
      </c>
      <c r="I8" s="41">
        <v>0.11</v>
      </c>
      <c r="J8" s="41">
        <v>1.5399999999999998</v>
      </c>
      <c r="K8" s="41">
        <v>0.44</v>
      </c>
      <c r="L8" s="41">
        <v>0.11</v>
      </c>
      <c r="M8" s="41">
        <v>264</v>
      </c>
      <c r="N8" s="41">
        <v>181.5</v>
      </c>
      <c r="O8" s="41">
        <v>30.800000000000004</v>
      </c>
      <c r="P8" s="41">
        <v>0.22</v>
      </c>
    </row>
    <row r="9" spans="1:16" ht="20.100000000000001" customHeight="1" x14ac:dyDescent="0.25">
      <c r="A9" s="40">
        <v>1</v>
      </c>
      <c r="B9" s="56" t="s">
        <v>242</v>
      </c>
      <c r="C9" s="26" t="s">
        <v>26</v>
      </c>
      <c r="D9" s="55" t="s">
        <v>114</v>
      </c>
      <c r="E9" s="41">
        <v>0.08</v>
      </c>
      <c r="F9" s="41">
        <v>0.02</v>
      </c>
      <c r="G9" s="41">
        <v>15</v>
      </c>
      <c r="H9" s="41">
        <v>60.5</v>
      </c>
      <c r="I9" s="41">
        <v>0</v>
      </c>
      <c r="J9" s="41">
        <v>0.04</v>
      </c>
      <c r="K9" s="41">
        <v>0</v>
      </c>
      <c r="L9" s="41">
        <v>0</v>
      </c>
      <c r="M9" s="41">
        <v>11.1</v>
      </c>
      <c r="N9" s="41">
        <v>2.8</v>
      </c>
      <c r="O9" s="41">
        <v>1.4</v>
      </c>
      <c r="P9" s="41">
        <v>0.28000000000000003</v>
      </c>
    </row>
    <row r="10" spans="1:16" ht="16.899999999999999" customHeight="1" x14ac:dyDescent="0.25">
      <c r="A10" s="40">
        <v>1</v>
      </c>
      <c r="B10" s="56"/>
      <c r="C10" s="26" t="s">
        <v>244</v>
      </c>
      <c r="D10" s="55">
        <v>50</v>
      </c>
      <c r="E10" s="41">
        <v>2.75</v>
      </c>
      <c r="F10" s="41">
        <v>3.25</v>
      </c>
      <c r="G10" s="41">
        <v>17.45</v>
      </c>
      <c r="H10" s="41">
        <v>110.05</v>
      </c>
      <c r="I10" s="41">
        <v>0.02</v>
      </c>
      <c r="J10" s="41">
        <v>4.4999999999999998E-2</v>
      </c>
      <c r="K10" s="41">
        <v>0.05</v>
      </c>
      <c r="L10" s="41">
        <v>2.1</v>
      </c>
      <c r="M10" s="41">
        <v>15.35</v>
      </c>
      <c r="N10" s="41">
        <v>28.550000000000004</v>
      </c>
      <c r="O10" s="41">
        <v>3.2</v>
      </c>
      <c r="P10" s="41">
        <v>0.35</v>
      </c>
    </row>
    <row r="11" spans="1:16" ht="16.899999999999999" customHeight="1" x14ac:dyDescent="0.25">
      <c r="B11" s="66"/>
      <c r="C11" s="62" t="s">
        <v>194</v>
      </c>
      <c r="D11" s="55">
        <v>150</v>
      </c>
      <c r="E11" s="63">
        <v>1.4</v>
      </c>
      <c r="F11" s="63">
        <v>0.20000000000000004</v>
      </c>
      <c r="G11" s="63">
        <v>14.299999999999999</v>
      </c>
      <c r="H11" s="63">
        <v>64.599999999999994</v>
      </c>
      <c r="I11" s="63">
        <v>0.06</v>
      </c>
      <c r="J11" s="63">
        <v>15</v>
      </c>
      <c r="K11" s="63">
        <v>0</v>
      </c>
      <c r="L11" s="63">
        <v>1.7</v>
      </c>
      <c r="M11" s="63">
        <v>30</v>
      </c>
      <c r="N11" s="63">
        <v>51.000000000000007</v>
      </c>
      <c r="O11" s="63">
        <v>24</v>
      </c>
      <c r="P11" s="63">
        <v>0.9</v>
      </c>
    </row>
    <row r="12" spans="1:16" ht="18" customHeight="1" x14ac:dyDescent="0.25">
      <c r="A12" s="40">
        <v>1</v>
      </c>
      <c r="B12" s="56"/>
      <c r="C12" s="56" t="s">
        <v>18</v>
      </c>
      <c r="D12" s="55"/>
      <c r="E12" s="56">
        <v>18.559999999999999</v>
      </c>
      <c r="F12" s="66">
        <v>17.669999999999998</v>
      </c>
      <c r="G12" s="66">
        <v>84.2</v>
      </c>
      <c r="H12" s="66">
        <v>570.07000000000005</v>
      </c>
      <c r="I12" s="66">
        <v>0.23499999999999999</v>
      </c>
      <c r="J12" s="66">
        <v>16.669999999999998</v>
      </c>
      <c r="K12" s="66">
        <v>0.53500000000000003</v>
      </c>
      <c r="L12" s="66">
        <v>4.6150000000000002</v>
      </c>
      <c r="M12" s="66">
        <v>446.45000000000005</v>
      </c>
      <c r="N12" s="66">
        <v>363.90000000000003</v>
      </c>
      <c r="O12" s="66">
        <v>70.349999999999994</v>
      </c>
      <c r="P12" s="66">
        <v>2.5</v>
      </c>
    </row>
    <row r="13" spans="1:16" ht="15.95" customHeight="1" x14ac:dyDescent="0.25">
      <c r="A13" s="40">
        <v>1</v>
      </c>
      <c r="B13" s="90" t="s">
        <v>19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</row>
    <row r="14" spans="1:16" ht="20.100000000000001" customHeight="1" x14ac:dyDescent="0.25">
      <c r="B14" s="56" t="s">
        <v>154</v>
      </c>
      <c r="C14" s="26" t="s">
        <v>200</v>
      </c>
      <c r="D14" s="55">
        <v>60</v>
      </c>
      <c r="E14" s="42">
        <v>0.48</v>
      </c>
      <c r="F14" s="42">
        <v>0.06</v>
      </c>
      <c r="G14" s="42">
        <v>1.02</v>
      </c>
      <c r="H14" s="42">
        <v>6.54</v>
      </c>
      <c r="I14" s="42">
        <v>1.2E-2</v>
      </c>
      <c r="J14" s="42">
        <v>3</v>
      </c>
      <c r="K14" s="42">
        <v>0</v>
      </c>
      <c r="L14" s="42">
        <v>0.06</v>
      </c>
      <c r="M14" s="42">
        <v>13.8</v>
      </c>
      <c r="N14" s="42">
        <v>14.4</v>
      </c>
      <c r="O14" s="42">
        <v>8.4</v>
      </c>
      <c r="P14" s="42">
        <v>0.36</v>
      </c>
    </row>
    <row r="15" spans="1:16" ht="20.100000000000001" customHeight="1" x14ac:dyDescent="0.25">
      <c r="A15" s="40">
        <v>1</v>
      </c>
      <c r="B15" s="56" t="s">
        <v>115</v>
      </c>
      <c r="C15" s="26" t="s">
        <v>155</v>
      </c>
      <c r="D15" s="55">
        <v>200</v>
      </c>
      <c r="E15" s="42">
        <v>1.6</v>
      </c>
      <c r="F15" s="42">
        <v>2.2000000000000002</v>
      </c>
      <c r="G15" s="42">
        <v>9.6</v>
      </c>
      <c r="H15" s="42">
        <v>64.599999999999994</v>
      </c>
      <c r="I15" s="42">
        <v>0</v>
      </c>
      <c r="J15" s="42">
        <v>0</v>
      </c>
      <c r="K15" s="42">
        <v>6.6</v>
      </c>
      <c r="L15" s="42">
        <v>1</v>
      </c>
      <c r="M15" s="42">
        <v>21.4</v>
      </c>
      <c r="N15" s="42">
        <v>18.2</v>
      </c>
      <c r="O15" s="42">
        <v>44.8</v>
      </c>
      <c r="P15" s="42">
        <v>0.8</v>
      </c>
    </row>
    <row r="16" spans="1:16" ht="20.100000000000001" customHeight="1" x14ac:dyDescent="0.25">
      <c r="A16" s="40">
        <v>1</v>
      </c>
      <c r="B16" s="56" t="s">
        <v>257</v>
      </c>
      <c r="C16" s="26" t="s">
        <v>252</v>
      </c>
      <c r="D16" s="55">
        <v>100</v>
      </c>
      <c r="E16" s="42">
        <v>6.9</v>
      </c>
      <c r="F16" s="42">
        <v>19.399999999999999</v>
      </c>
      <c r="G16" s="42">
        <v>17.3</v>
      </c>
      <c r="H16" s="42">
        <v>271.39999999999998</v>
      </c>
      <c r="I16" s="42">
        <v>0</v>
      </c>
      <c r="J16" s="42">
        <v>0.3</v>
      </c>
      <c r="K16" s="42">
        <v>0.9</v>
      </c>
      <c r="L16" s="42">
        <v>0.8</v>
      </c>
      <c r="M16" s="42">
        <v>8.9</v>
      </c>
      <c r="N16" s="42">
        <v>23.2</v>
      </c>
      <c r="O16" s="42">
        <v>87.9</v>
      </c>
      <c r="P16" s="42">
        <v>1.3</v>
      </c>
    </row>
    <row r="17" spans="1:16" ht="20.100000000000001" customHeight="1" x14ac:dyDescent="0.25">
      <c r="B17" s="56" t="s">
        <v>185</v>
      </c>
      <c r="C17" s="26" t="s">
        <v>156</v>
      </c>
      <c r="D17" s="55">
        <v>150</v>
      </c>
      <c r="E17" s="42">
        <v>4.455000000000001</v>
      </c>
      <c r="F17" s="42">
        <v>4.05</v>
      </c>
      <c r="G17" s="42">
        <v>31.65</v>
      </c>
      <c r="H17" s="42">
        <v>180.87000000000003</v>
      </c>
      <c r="I17" s="42">
        <v>4.4999999999999998E-2</v>
      </c>
      <c r="J17" s="42">
        <v>0</v>
      </c>
      <c r="K17" s="42">
        <v>19.350000000000001</v>
      </c>
      <c r="L17" s="42">
        <v>0.58499999999999996</v>
      </c>
      <c r="M17" s="42">
        <v>19.844999999999999</v>
      </c>
      <c r="N17" s="42">
        <v>154.74</v>
      </c>
      <c r="O17" s="42">
        <v>18.975000000000001</v>
      </c>
      <c r="P17" s="42">
        <v>0.88500000000000001</v>
      </c>
    </row>
    <row r="18" spans="1:16" ht="20.100000000000001" customHeight="1" x14ac:dyDescent="0.25">
      <c r="A18" s="40">
        <v>1</v>
      </c>
      <c r="B18" s="56" t="s">
        <v>157</v>
      </c>
      <c r="C18" s="26" t="s">
        <v>56</v>
      </c>
      <c r="D18" s="55">
        <v>200</v>
      </c>
      <c r="E18" s="42">
        <v>0.28000000000000003</v>
      </c>
      <c r="F18" s="42">
        <v>0.1</v>
      </c>
      <c r="G18" s="42">
        <v>28.88</v>
      </c>
      <c r="H18" s="42">
        <v>117.54</v>
      </c>
      <c r="I18" s="42">
        <v>0</v>
      </c>
      <c r="J18" s="42">
        <v>19.3</v>
      </c>
      <c r="K18" s="42">
        <v>0</v>
      </c>
      <c r="L18" s="42">
        <v>0.16</v>
      </c>
      <c r="M18" s="42">
        <v>13.66</v>
      </c>
      <c r="N18" s="42">
        <v>7.38</v>
      </c>
      <c r="O18" s="42">
        <v>5.78</v>
      </c>
      <c r="P18" s="42">
        <v>0.46800000000000003</v>
      </c>
    </row>
    <row r="19" spans="1:16" ht="20.100000000000001" customHeight="1" x14ac:dyDescent="0.25">
      <c r="A19" s="40">
        <v>1</v>
      </c>
      <c r="B19" s="56" t="s">
        <v>58</v>
      </c>
      <c r="C19" s="26" t="s">
        <v>20</v>
      </c>
      <c r="D19" s="55">
        <v>30</v>
      </c>
      <c r="E19" s="42">
        <v>2.2999999999999998</v>
      </c>
      <c r="F19" s="42">
        <v>0.20000000000000004</v>
      </c>
      <c r="G19" s="42">
        <v>14.8</v>
      </c>
      <c r="H19" s="42">
        <v>70.2</v>
      </c>
      <c r="I19" s="42">
        <v>0</v>
      </c>
      <c r="J19" s="42">
        <v>0</v>
      </c>
      <c r="K19" s="42">
        <v>0</v>
      </c>
      <c r="L19" s="42">
        <v>0.3</v>
      </c>
      <c r="M19" s="42">
        <v>6</v>
      </c>
      <c r="N19" s="42">
        <v>19.5</v>
      </c>
      <c r="O19" s="42">
        <v>4.2</v>
      </c>
      <c r="P19" s="42">
        <v>0.3</v>
      </c>
    </row>
    <row r="20" spans="1:16" ht="20.100000000000001" customHeight="1" x14ac:dyDescent="0.25">
      <c r="A20" s="40">
        <v>1</v>
      </c>
      <c r="B20" s="56" t="s">
        <v>158</v>
      </c>
      <c r="C20" s="26" t="s">
        <v>21</v>
      </c>
      <c r="D20" s="55">
        <v>40</v>
      </c>
      <c r="E20" s="42">
        <v>2.6</v>
      </c>
      <c r="F20" s="42">
        <v>0.5</v>
      </c>
      <c r="G20" s="42">
        <v>15.8</v>
      </c>
      <c r="H20" s="42">
        <v>79.2</v>
      </c>
      <c r="I20" s="42">
        <v>0.1</v>
      </c>
      <c r="J20" s="42">
        <v>0</v>
      </c>
      <c r="K20" s="42">
        <v>0</v>
      </c>
      <c r="L20" s="42">
        <v>0.6</v>
      </c>
      <c r="M20" s="42">
        <v>11.6</v>
      </c>
      <c r="N20" s="42">
        <v>60</v>
      </c>
      <c r="O20" s="42">
        <v>18.8</v>
      </c>
      <c r="P20" s="42">
        <v>1.6</v>
      </c>
    </row>
    <row r="21" spans="1:16" ht="13.9" customHeight="1" x14ac:dyDescent="0.25">
      <c r="A21" s="40">
        <v>1</v>
      </c>
      <c r="B21" s="56"/>
      <c r="C21" s="56" t="s">
        <v>18</v>
      </c>
      <c r="D21" s="55"/>
      <c r="E21" s="56">
        <v>18.615000000000002</v>
      </c>
      <c r="F21" s="84">
        <v>26.51</v>
      </c>
      <c r="G21" s="84">
        <v>119.05</v>
      </c>
      <c r="H21" s="84">
        <v>790.35</v>
      </c>
      <c r="I21" s="84">
        <v>0.157</v>
      </c>
      <c r="J21" s="84">
        <v>22.6</v>
      </c>
      <c r="K21" s="84">
        <v>26.85</v>
      </c>
      <c r="L21" s="84">
        <v>3.5050000000000003</v>
      </c>
      <c r="M21" s="84">
        <v>95.204999999999998</v>
      </c>
      <c r="N21" s="84">
        <v>297.42</v>
      </c>
      <c r="O21" s="84">
        <v>188.85499999999999</v>
      </c>
      <c r="P21" s="84">
        <v>5.7129999999999992</v>
      </c>
    </row>
    <row r="22" spans="1:16" ht="16.149999999999999" customHeight="1" x14ac:dyDescent="0.25">
      <c r="A22" s="40">
        <v>1</v>
      </c>
      <c r="B22" s="90" t="s">
        <v>22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</row>
    <row r="23" spans="1:16" ht="22.9" customHeight="1" x14ac:dyDescent="0.25">
      <c r="A23" s="40">
        <v>1</v>
      </c>
      <c r="B23" s="56" t="s">
        <v>192</v>
      </c>
      <c r="C23" s="26" t="s">
        <v>50</v>
      </c>
      <c r="D23" s="55">
        <v>150</v>
      </c>
      <c r="E23" s="42">
        <v>8.3000000000000007</v>
      </c>
      <c r="F23" s="42">
        <v>10.3</v>
      </c>
      <c r="G23" s="42">
        <v>2.1</v>
      </c>
      <c r="H23" s="42">
        <v>134.30000000000001</v>
      </c>
      <c r="I23" s="42">
        <v>0.08</v>
      </c>
      <c r="J23" s="42">
        <v>0.4</v>
      </c>
      <c r="K23" s="42">
        <v>0.26</v>
      </c>
      <c r="L23" s="42">
        <v>0.5</v>
      </c>
      <c r="M23" s="42">
        <v>144</v>
      </c>
      <c r="N23" s="42">
        <v>269</v>
      </c>
      <c r="O23" s="42">
        <v>22</v>
      </c>
      <c r="P23" s="42">
        <v>2.8</v>
      </c>
    </row>
    <row r="24" spans="1:16" ht="18.600000000000001" customHeight="1" x14ac:dyDescent="0.25">
      <c r="A24" s="40">
        <v>1</v>
      </c>
      <c r="B24" s="56" t="s">
        <v>168</v>
      </c>
      <c r="C24" s="26" t="s">
        <v>57</v>
      </c>
      <c r="D24" s="55">
        <v>200</v>
      </c>
      <c r="E24" s="42">
        <v>0.66</v>
      </c>
      <c r="F24" s="42">
        <v>0.1</v>
      </c>
      <c r="G24" s="42">
        <v>28.02</v>
      </c>
      <c r="H24" s="42">
        <v>115.62</v>
      </c>
      <c r="I24" s="42">
        <v>0</v>
      </c>
      <c r="J24" s="42">
        <v>0.02</v>
      </c>
      <c r="K24" s="42">
        <v>0.68</v>
      </c>
      <c r="L24" s="42">
        <v>0.5</v>
      </c>
      <c r="M24" s="42">
        <v>32.479999999999997</v>
      </c>
      <c r="N24" s="42">
        <v>17.46</v>
      </c>
      <c r="O24" s="42">
        <v>23.44</v>
      </c>
      <c r="P24" s="42">
        <v>0.7</v>
      </c>
    </row>
    <row r="25" spans="1:16" ht="18" customHeight="1" x14ac:dyDescent="0.25">
      <c r="B25" s="56" t="s">
        <v>58</v>
      </c>
      <c r="C25" s="26" t="s">
        <v>20</v>
      </c>
      <c r="D25" s="55">
        <v>30</v>
      </c>
      <c r="E25" s="42">
        <v>2.2999999999999998</v>
      </c>
      <c r="F25" s="42">
        <v>0.20000000000000004</v>
      </c>
      <c r="G25" s="42">
        <v>14.8</v>
      </c>
      <c r="H25" s="42">
        <v>70.2</v>
      </c>
      <c r="I25" s="42">
        <v>0</v>
      </c>
      <c r="J25" s="42">
        <v>0</v>
      </c>
      <c r="K25" s="42">
        <v>0</v>
      </c>
      <c r="L25" s="42">
        <v>0.3</v>
      </c>
      <c r="M25" s="42">
        <v>6</v>
      </c>
      <c r="N25" s="42">
        <v>19.5</v>
      </c>
      <c r="O25" s="42">
        <v>4.2</v>
      </c>
      <c r="P25" s="42">
        <v>0.3</v>
      </c>
    </row>
    <row r="26" spans="1:16" ht="16.149999999999999" customHeight="1" x14ac:dyDescent="0.25">
      <c r="A26" s="40">
        <v>1</v>
      </c>
      <c r="B26" s="56"/>
      <c r="C26" s="56" t="s">
        <v>18</v>
      </c>
      <c r="D26" s="55"/>
      <c r="E26" s="56">
        <v>11.260000000000002</v>
      </c>
      <c r="F26" s="56">
        <v>10.6</v>
      </c>
      <c r="G26" s="56">
        <v>44.92</v>
      </c>
      <c r="H26" s="56">
        <v>320.12</v>
      </c>
      <c r="I26" s="56">
        <v>0.08</v>
      </c>
      <c r="J26" s="56">
        <v>0.42000000000000004</v>
      </c>
      <c r="K26" s="56">
        <v>0.94000000000000006</v>
      </c>
      <c r="L26" s="56">
        <v>1.3</v>
      </c>
      <c r="M26" s="56">
        <v>182.48</v>
      </c>
      <c r="N26" s="56">
        <v>305.95999999999998</v>
      </c>
      <c r="O26" s="56">
        <v>49.64</v>
      </c>
      <c r="P26" s="56">
        <v>3.8</v>
      </c>
    </row>
    <row r="27" spans="1:16" ht="15" customHeight="1" x14ac:dyDescent="0.25">
      <c r="A27" s="40">
        <v>1</v>
      </c>
      <c r="B27" s="56"/>
      <c r="C27" s="56" t="s">
        <v>23</v>
      </c>
      <c r="D27" s="55"/>
      <c r="E27" s="56">
        <v>48.435000000000002</v>
      </c>
      <c r="F27" s="56">
        <v>54.78</v>
      </c>
      <c r="G27" s="56">
        <v>248.17000000000002</v>
      </c>
      <c r="H27" s="56">
        <v>1680.54</v>
      </c>
      <c r="I27" s="56">
        <v>0.47200000000000003</v>
      </c>
      <c r="J27" s="56">
        <v>39.69</v>
      </c>
      <c r="K27" s="56">
        <v>28.325000000000003</v>
      </c>
      <c r="L27" s="56">
        <v>9.4200000000000017</v>
      </c>
      <c r="M27" s="56">
        <v>724.1350000000001</v>
      </c>
      <c r="N27" s="56">
        <v>967.28</v>
      </c>
      <c r="O27" s="56">
        <v>308.84499999999997</v>
      </c>
      <c r="P27" s="56">
        <v>12.012999999999998</v>
      </c>
    </row>
    <row r="28" spans="1:16" s="36" customFormat="1" ht="15" customHeight="1" x14ac:dyDescent="0.25">
      <c r="B28" s="43"/>
      <c r="C28" s="43"/>
      <c r="D28" s="76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</row>
    <row r="29" spans="1:16" s="36" customFormat="1" ht="20.100000000000001" customHeight="1" x14ac:dyDescent="0.25">
      <c r="B29" s="37" t="s">
        <v>144</v>
      </c>
      <c r="C29" s="38"/>
      <c r="D29" s="76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</row>
    <row r="30" spans="1:16" s="36" customFormat="1" ht="20.100000000000001" customHeight="1" x14ac:dyDescent="0.25">
      <c r="B30" s="37" t="s">
        <v>142</v>
      </c>
      <c r="C30" s="38"/>
      <c r="D30" s="76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</row>
    <row r="31" spans="1:16" s="36" customFormat="1" x14ac:dyDescent="0.25">
      <c r="B31" s="37" t="s">
        <v>281</v>
      </c>
      <c r="C31" s="38"/>
      <c r="D31" s="74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</row>
    <row r="32" spans="1:16" s="36" customFormat="1" ht="41.25" customHeight="1" x14ac:dyDescent="0.25">
      <c r="B32" s="91" t="s">
        <v>0</v>
      </c>
      <c r="C32" s="91" t="s">
        <v>1</v>
      </c>
      <c r="D32" s="92" t="s">
        <v>2</v>
      </c>
      <c r="E32" s="90" t="s">
        <v>3</v>
      </c>
      <c r="F32" s="90"/>
      <c r="G32" s="90"/>
      <c r="H32" s="90" t="s">
        <v>4</v>
      </c>
      <c r="I32" s="90" t="s">
        <v>5</v>
      </c>
      <c r="J32" s="90"/>
      <c r="K32" s="90"/>
      <c r="L32" s="90"/>
      <c r="M32" s="90" t="s">
        <v>6</v>
      </c>
      <c r="N32" s="90"/>
      <c r="O32" s="90"/>
      <c r="P32" s="90"/>
    </row>
    <row r="33" spans="1:16" s="36" customFormat="1" ht="16.149999999999999" customHeight="1" x14ac:dyDescent="0.25">
      <c r="B33" s="91"/>
      <c r="C33" s="91"/>
      <c r="D33" s="92"/>
      <c r="E33" s="56" t="s">
        <v>7</v>
      </c>
      <c r="F33" s="56" t="s">
        <v>8</v>
      </c>
      <c r="G33" s="56" t="s">
        <v>9</v>
      </c>
      <c r="H33" s="90"/>
      <c r="I33" s="56" t="s">
        <v>143</v>
      </c>
      <c r="J33" s="56" t="s">
        <v>10</v>
      </c>
      <c r="K33" s="56" t="s">
        <v>11</v>
      </c>
      <c r="L33" s="56" t="s">
        <v>12</v>
      </c>
      <c r="M33" s="56" t="s">
        <v>13</v>
      </c>
      <c r="N33" s="56" t="s">
        <v>14</v>
      </c>
      <c r="O33" s="56" t="s">
        <v>15</v>
      </c>
      <c r="P33" s="56" t="s">
        <v>16</v>
      </c>
    </row>
    <row r="34" spans="1:16" ht="15.6" customHeight="1" x14ac:dyDescent="0.25">
      <c r="A34" s="40">
        <v>2</v>
      </c>
      <c r="B34" s="90" t="s">
        <v>17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</row>
    <row r="35" spans="1:16" ht="18.600000000000001" customHeight="1" x14ac:dyDescent="0.25">
      <c r="B35" s="56" t="s">
        <v>232</v>
      </c>
      <c r="C35" s="26" t="s">
        <v>167</v>
      </c>
      <c r="D35" s="55">
        <v>100</v>
      </c>
      <c r="E35" s="42">
        <v>13.651499999999999</v>
      </c>
      <c r="F35" s="42">
        <v>9.8989999999999991</v>
      </c>
      <c r="G35" s="42">
        <v>2.8879999999999999</v>
      </c>
      <c r="H35" s="42">
        <v>155.249</v>
      </c>
      <c r="I35" s="42">
        <v>7.6950000000000005E-2</v>
      </c>
      <c r="J35" s="42">
        <v>9.5000000000000001E-2</v>
      </c>
      <c r="K35" s="42">
        <v>1.3585</v>
      </c>
      <c r="L35" s="42">
        <v>2.6030000000000002</v>
      </c>
      <c r="M35" s="42">
        <v>45.115500000000004</v>
      </c>
      <c r="N35" s="42">
        <v>27.293499999999998</v>
      </c>
      <c r="O35" s="42">
        <v>12.416500000000001</v>
      </c>
      <c r="P35" s="42">
        <v>1.6625000000000001</v>
      </c>
    </row>
    <row r="36" spans="1:16" ht="18" customHeight="1" x14ac:dyDescent="0.25">
      <c r="B36" s="56" t="s">
        <v>154</v>
      </c>
      <c r="C36" s="26" t="s">
        <v>218</v>
      </c>
      <c r="D36" s="55">
        <v>60</v>
      </c>
      <c r="E36" s="42">
        <v>1.02</v>
      </c>
      <c r="F36" s="42">
        <v>1.8</v>
      </c>
      <c r="G36" s="42">
        <v>3.6</v>
      </c>
      <c r="H36" s="42">
        <v>34.68</v>
      </c>
      <c r="I36" s="42">
        <v>0</v>
      </c>
      <c r="J36" s="42">
        <v>3.72</v>
      </c>
      <c r="K36" s="42">
        <v>0</v>
      </c>
      <c r="L36" s="42">
        <v>1.32</v>
      </c>
      <c r="M36" s="42">
        <v>21.84</v>
      </c>
      <c r="N36" s="42">
        <v>21.84</v>
      </c>
      <c r="O36" s="42">
        <v>7.98</v>
      </c>
      <c r="P36" s="42">
        <v>0.42</v>
      </c>
    </row>
    <row r="37" spans="1:16" ht="18" customHeight="1" x14ac:dyDescent="0.25">
      <c r="B37" s="56" t="s">
        <v>58</v>
      </c>
      <c r="C37" s="26" t="s">
        <v>20</v>
      </c>
      <c r="D37" s="55">
        <v>30</v>
      </c>
      <c r="E37" s="42">
        <v>2.2999999999999998</v>
      </c>
      <c r="F37" s="42">
        <v>0.20000000000000004</v>
      </c>
      <c r="G37" s="42">
        <v>14.8</v>
      </c>
      <c r="H37" s="42">
        <v>70.2</v>
      </c>
      <c r="I37" s="42">
        <v>0</v>
      </c>
      <c r="J37" s="42">
        <v>0</v>
      </c>
      <c r="K37" s="42">
        <v>0</v>
      </c>
      <c r="L37" s="42">
        <v>0.3</v>
      </c>
      <c r="M37" s="42">
        <v>6</v>
      </c>
      <c r="N37" s="42">
        <v>19.5</v>
      </c>
      <c r="O37" s="42">
        <v>4.2</v>
      </c>
      <c r="P37" s="42">
        <v>0.3</v>
      </c>
    </row>
    <row r="38" spans="1:16" ht="14.45" customHeight="1" x14ac:dyDescent="0.25">
      <c r="A38" s="40">
        <v>2</v>
      </c>
      <c r="B38" s="56"/>
      <c r="C38" s="26" t="s">
        <v>191</v>
      </c>
      <c r="D38" s="55">
        <v>100</v>
      </c>
      <c r="E38" s="42">
        <v>4</v>
      </c>
      <c r="F38" s="42">
        <v>4.7</v>
      </c>
      <c r="G38" s="42">
        <v>27.8</v>
      </c>
      <c r="H38" s="42">
        <v>169.5</v>
      </c>
      <c r="I38" s="42">
        <v>0.06</v>
      </c>
      <c r="J38" s="42">
        <v>0</v>
      </c>
      <c r="K38" s="42">
        <v>0.01</v>
      </c>
      <c r="L38" s="42">
        <v>2</v>
      </c>
      <c r="M38" s="42">
        <v>16</v>
      </c>
      <c r="N38" s="42">
        <v>44</v>
      </c>
      <c r="O38" s="42">
        <v>6</v>
      </c>
      <c r="P38" s="42">
        <v>0.6</v>
      </c>
    </row>
    <row r="39" spans="1:16" ht="18" customHeight="1" x14ac:dyDescent="0.25">
      <c r="A39" s="40">
        <v>2</v>
      </c>
      <c r="B39" s="56" t="s">
        <v>234</v>
      </c>
      <c r="C39" s="26" t="s">
        <v>160</v>
      </c>
      <c r="D39" s="55" t="s">
        <v>113</v>
      </c>
      <c r="E39" s="42">
        <v>0.14000000000000001</v>
      </c>
      <c r="F39" s="42">
        <v>0.02</v>
      </c>
      <c r="G39" s="42">
        <v>15.2</v>
      </c>
      <c r="H39" s="42">
        <v>61.54</v>
      </c>
      <c r="I39" s="42">
        <v>0</v>
      </c>
      <c r="J39" s="42">
        <v>2.84</v>
      </c>
      <c r="K39" s="42">
        <v>0</v>
      </c>
      <c r="L39" s="42">
        <v>0.02</v>
      </c>
      <c r="M39" s="42">
        <v>14.2</v>
      </c>
      <c r="N39" s="42">
        <v>4.4000000000000004</v>
      </c>
      <c r="O39" s="42">
        <v>2.4</v>
      </c>
      <c r="P39" s="42">
        <v>0.36</v>
      </c>
    </row>
    <row r="40" spans="1:16" ht="19.899999999999999" customHeight="1" x14ac:dyDescent="0.25">
      <c r="A40" s="40">
        <v>2</v>
      </c>
      <c r="B40" s="56"/>
      <c r="C40" s="56" t="s">
        <v>18</v>
      </c>
      <c r="D40" s="55"/>
      <c r="E40" s="56">
        <v>21.111499999999999</v>
      </c>
      <c r="F40" s="84">
        <v>16.619</v>
      </c>
      <c r="G40" s="84">
        <v>64.287999999999997</v>
      </c>
      <c r="H40" s="84">
        <v>491.16900000000004</v>
      </c>
      <c r="I40" s="84">
        <v>0.13695000000000002</v>
      </c>
      <c r="J40" s="84">
        <v>6.6550000000000002</v>
      </c>
      <c r="K40" s="84">
        <v>1.3685</v>
      </c>
      <c r="L40" s="84">
        <v>6.2429999999999994</v>
      </c>
      <c r="M40" s="84">
        <v>103.1555</v>
      </c>
      <c r="N40" s="84">
        <v>117.0335</v>
      </c>
      <c r="O40" s="84">
        <v>32.996500000000005</v>
      </c>
      <c r="P40" s="84">
        <v>3.3424999999999998</v>
      </c>
    </row>
    <row r="41" spans="1:16" ht="15.6" customHeight="1" x14ac:dyDescent="0.25">
      <c r="A41" s="40">
        <v>2</v>
      </c>
      <c r="B41" s="90" t="s">
        <v>19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</row>
    <row r="42" spans="1:16" ht="18" customHeight="1" x14ac:dyDescent="0.25">
      <c r="A42" s="40">
        <v>2</v>
      </c>
      <c r="B42" s="55" t="s">
        <v>240</v>
      </c>
      <c r="C42" s="26" t="s">
        <v>285</v>
      </c>
      <c r="D42" s="55">
        <v>60</v>
      </c>
      <c r="E42" s="45">
        <v>0.54</v>
      </c>
      <c r="F42" s="45">
        <v>3.6</v>
      </c>
      <c r="G42" s="45">
        <v>2.16</v>
      </c>
      <c r="H42" s="45">
        <v>43.2</v>
      </c>
      <c r="I42" s="45">
        <v>0</v>
      </c>
      <c r="J42" s="45">
        <v>4.919999999999999</v>
      </c>
      <c r="K42" s="45">
        <v>0</v>
      </c>
      <c r="L42" s="45">
        <v>0.18</v>
      </c>
      <c r="M42" s="45">
        <v>11.4</v>
      </c>
      <c r="N42" s="45">
        <v>20.34</v>
      </c>
      <c r="O42" s="45">
        <v>9.6</v>
      </c>
      <c r="P42" s="45">
        <v>0.42</v>
      </c>
    </row>
    <row r="43" spans="1:16" ht="17.45" customHeight="1" x14ac:dyDescent="0.25">
      <c r="B43" s="57" t="s">
        <v>235</v>
      </c>
      <c r="C43" s="26" t="s">
        <v>161</v>
      </c>
      <c r="D43" s="55" t="s">
        <v>267</v>
      </c>
      <c r="E43" s="45">
        <v>1.4669999999999999</v>
      </c>
      <c r="F43" s="45">
        <v>4.0860000000000003</v>
      </c>
      <c r="G43" s="45">
        <v>8.7810000000000006</v>
      </c>
      <c r="H43" s="45">
        <v>77.765999999999991</v>
      </c>
      <c r="I43" s="45">
        <v>5.0000000000000001E-4</v>
      </c>
      <c r="J43" s="45">
        <v>5.0000000000000001E-3</v>
      </c>
      <c r="K43" s="45">
        <v>9.6</v>
      </c>
      <c r="L43" s="45">
        <v>2.0049999999999999</v>
      </c>
      <c r="M43" s="45">
        <v>40.699999999999996</v>
      </c>
      <c r="N43" s="45">
        <v>21.6</v>
      </c>
      <c r="O43" s="45">
        <v>43.7</v>
      </c>
      <c r="P43" s="45">
        <v>1</v>
      </c>
    </row>
    <row r="44" spans="1:16" ht="18" hidden="1" customHeight="1" x14ac:dyDescent="0.25">
      <c r="B44" s="57"/>
      <c r="C44" s="26" t="s">
        <v>162</v>
      </c>
      <c r="D44" s="55">
        <v>200</v>
      </c>
      <c r="E44" s="45">
        <v>1.4419999999999999</v>
      </c>
      <c r="F44" s="45">
        <v>3.9360000000000004</v>
      </c>
      <c r="G44" s="45">
        <v>8.7460000000000004</v>
      </c>
      <c r="H44" s="45">
        <v>76.176000000000002</v>
      </c>
      <c r="I44" s="45">
        <v>0</v>
      </c>
      <c r="J44" s="45">
        <v>0</v>
      </c>
      <c r="K44" s="45">
        <v>8.6</v>
      </c>
      <c r="L44" s="45">
        <v>2</v>
      </c>
      <c r="M44" s="45">
        <v>39.799999999999997</v>
      </c>
      <c r="N44" s="45">
        <v>21</v>
      </c>
      <c r="O44" s="45">
        <v>43.6</v>
      </c>
      <c r="P44" s="45">
        <v>1</v>
      </c>
    </row>
    <row r="45" spans="1:16" ht="27.75" hidden="1" customHeight="1" x14ac:dyDescent="0.25">
      <c r="A45" s="40">
        <v>2</v>
      </c>
      <c r="B45" s="57"/>
      <c r="C45" s="26" t="s">
        <v>163</v>
      </c>
      <c r="D45" s="55">
        <v>10</v>
      </c>
      <c r="E45" s="45">
        <v>2.5000000000000001E-2</v>
      </c>
      <c r="F45" s="45">
        <v>0.15</v>
      </c>
      <c r="G45" s="45">
        <v>3.5000000000000003E-2</v>
      </c>
      <c r="H45" s="45">
        <v>1.59</v>
      </c>
      <c r="I45" s="45">
        <v>5.0000000000000001E-4</v>
      </c>
      <c r="J45" s="45">
        <v>5.0000000000000001E-3</v>
      </c>
      <c r="K45" s="45">
        <v>1</v>
      </c>
      <c r="L45" s="45">
        <v>5.0000000000000001E-3</v>
      </c>
      <c r="M45" s="45">
        <v>0.9</v>
      </c>
      <c r="N45" s="45">
        <v>0.6</v>
      </c>
      <c r="O45" s="45">
        <v>0.1</v>
      </c>
      <c r="P45" s="45">
        <v>0</v>
      </c>
    </row>
    <row r="46" spans="1:16" ht="16.899999999999999" customHeight="1" x14ac:dyDescent="0.25">
      <c r="A46" s="40">
        <v>2</v>
      </c>
      <c r="B46" s="57" t="s">
        <v>255</v>
      </c>
      <c r="C46" s="26" t="s">
        <v>256</v>
      </c>
      <c r="D46" s="55">
        <v>90</v>
      </c>
      <c r="E46" s="45">
        <v>9.5399999999999991</v>
      </c>
      <c r="F46" s="45">
        <v>16.829999999999998</v>
      </c>
      <c r="G46" s="45">
        <v>9.99</v>
      </c>
      <c r="H46" s="45">
        <v>229.59</v>
      </c>
      <c r="I46" s="45">
        <v>0.18</v>
      </c>
      <c r="J46" s="45">
        <v>0.27</v>
      </c>
      <c r="K46" s="45">
        <v>1.8000000000000002E-2</v>
      </c>
      <c r="L46" s="45">
        <v>2.0699999999999998</v>
      </c>
      <c r="M46" s="45">
        <v>14.13</v>
      </c>
      <c r="N46" s="45">
        <v>108.63</v>
      </c>
      <c r="O46" s="45">
        <v>15.840000000000002</v>
      </c>
      <c r="P46" s="45">
        <v>1.2599999999999998</v>
      </c>
    </row>
    <row r="47" spans="1:16" ht="16.899999999999999" customHeight="1" x14ac:dyDescent="0.25">
      <c r="B47" s="57" t="s">
        <v>99</v>
      </c>
      <c r="C47" s="26" t="s">
        <v>245</v>
      </c>
      <c r="D47" s="55">
        <v>150</v>
      </c>
      <c r="E47" s="45">
        <v>8.58</v>
      </c>
      <c r="F47" s="45">
        <v>5.79</v>
      </c>
      <c r="G47" s="45">
        <v>31.02</v>
      </c>
      <c r="H47" s="45">
        <v>210.51</v>
      </c>
      <c r="I47" s="45">
        <v>0.24</v>
      </c>
      <c r="J47" s="45">
        <v>0</v>
      </c>
      <c r="K47" s="45">
        <v>1.4999999999999999E-2</v>
      </c>
      <c r="L47" s="45">
        <v>0.6</v>
      </c>
      <c r="M47" s="45">
        <v>15.39</v>
      </c>
      <c r="N47" s="45">
        <v>203.32499999999999</v>
      </c>
      <c r="O47" s="45">
        <v>135.47999999999999</v>
      </c>
      <c r="P47" s="45">
        <v>4.6500000000000004</v>
      </c>
    </row>
    <row r="48" spans="1:16" ht="14.45" customHeight="1" x14ac:dyDescent="0.25">
      <c r="A48" s="40">
        <v>2</v>
      </c>
      <c r="B48" s="57" t="s">
        <v>159</v>
      </c>
      <c r="C48" s="26" t="s">
        <v>49</v>
      </c>
      <c r="D48" s="55">
        <v>200</v>
      </c>
      <c r="E48" s="45">
        <v>0.16</v>
      </c>
      <c r="F48" s="45">
        <v>0.16</v>
      </c>
      <c r="G48" s="45">
        <v>19.88</v>
      </c>
      <c r="H48" s="45">
        <v>81.599999999999994</v>
      </c>
      <c r="I48" s="45">
        <v>0.02</v>
      </c>
      <c r="J48" s="45">
        <v>0.9</v>
      </c>
      <c r="K48" s="45">
        <v>0</v>
      </c>
      <c r="L48" s="45">
        <v>0.08</v>
      </c>
      <c r="M48" s="45">
        <v>13.94</v>
      </c>
      <c r="N48" s="45">
        <v>4.4000000000000004</v>
      </c>
      <c r="O48" s="45">
        <v>5.14</v>
      </c>
      <c r="P48" s="45">
        <v>0.93600000000000005</v>
      </c>
    </row>
    <row r="49" spans="1:16" ht="16.899999999999999" customHeight="1" x14ac:dyDescent="0.25">
      <c r="A49" s="40">
        <v>2</v>
      </c>
      <c r="B49" s="57" t="s">
        <v>58</v>
      </c>
      <c r="C49" s="26" t="s">
        <v>20</v>
      </c>
      <c r="D49" s="55">
        <v>30</v>
      </c>
      <c r="E49" s="45">
        <v>2.2999999999999998</v>
      </c>
      <c r="F49" s="45">
        <v>0.20000000000000004</v>
      </c>
      <c r="G49" s="45">
        <v>14.8</v>
      </c>
      <c r="H49" s="45">
        <v>70.2</v>
      </c>
      <c r="I49" s="45">
        <v>0</v>
      </c>
      <c r="J49" s="45">
        <v>0</v>
      </c>
      <c r="K49" s="45">
        <v>0</v>
      </c>
      <c r="L49" s="45">
        <v>0.3</v>
      </c>
      <c r="M49" s="45">
        <v>6</v>
      </c>
      <c r="N49" s="45">
        <v>19.5</v>
      </c>
      <c r="O49" s="45">
        <v>4.2</v>
      </c>
      <c r="P49" s="45">
        <v>0.3</v>
      </c>
    </row>
    <row r="50" spans="1:16" ht="16.899999999999999" customHeight="1" x14ac:dyDescent="0.25">
      <c r="B50" s="57" t="s">
        <v>158</v>
      </c>
      <c r="C50" s="26" t="s">
        <v>21</v>
      </c>
      <c r="D50" s="55">
        <v>40</v>
      </c>
      <c r="E50" s="45">
        <v>2.6</v>
      </c>
      <c r="F50" s="45">
        <v>0.5</v>
      </c>
      <c r="G50" s="45">
        <v>15.8</v>
      </c>
      <c r="H50" s="45">
        <v>78.099999999999994</v>
      </c>
      <c r="I50" s="45">
        <v>0.1</v>
      </c>
      <c r="J50" s="45">
        <v>0</v>
      </c>
      <c r="K50" s="45">
        <v>0</v>
      </c>
      <c r="L50" s="45">
        <v>0.6</v>
      </c>
      <c r="M50" s="45">
        <v>11.599999999999998</v>
      </c>
      <c r="N50" s="45">
        <v>60</v>
      </c>
      <c r="O50" s="45">
        <v>18.8</v>
      </c>
      <c r="P50" s="45">
        <v>1.6</v>
      </c>
    </row>
    <row r="51" spans="1:16" ht="13.9" customHeight="1" x14ac:dyDescent="0.25">
      <c r="A51" s="40">
        <v>2</v>
      </c>
      <c r="B51" s="56"/>
      <c r="C51" s="56" t="s">
        <v>18</v>
      </c>
      <c r="D51" s="55"/>
      <c r="E51" s="71">
        <v>25.187000000000001</v>
      </c>
      <c r="F51" s="84">
        <v>31.165999999999997</v>
      </c>
      <c r="G51" s="84">
        <v>102.431</v>
      </c>
      <c r="H51" s="84">
        <v>790.96600000000012</v>
      </c>
      <c r="I51" s="84">
        <v>0.54049999999999998</v>
      </c>
      <c r="J51" s="84">
        <v>6.0949999999999989</v>
      </c>
      <c r="K51" s="84">
        <v>9.6330000000000009</v>
      </c>
      <c r="L51" s="84">
        <v>5.8349999999999991</v>
      </c>
      <c r="M51" s="84">
        <v>113.15999999999998</v>
      </c>
      <c r="N51" s="84">
        <v>437.79499999999996</v>
      </c>
      <c r="O51" s="84">
        <v>232.76</v>
      </c>
      <c r="P51" s="84">
        <v>10.166</v>
      </c>
    </row>
    <row r="52" spans="1:16" ht="18" customHeight="1" x14ac:dyDescent="0.25">
      <c r="A52" s="40">
        <v>2</v>
      </c>
      <c r="B52" s="90" t="s">
        <v>22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</row>
    <row r="53" spans="1:16" ht="19.899999999999999" customHeight="1" x14ac:dyDescent="0.25">
      <c r="A53" s="40">
        <v>2</v>
      </c>
      <c r="B53" s="56" t="s">
        <v>205</v>
      </c>
      <c r="C53" s="46" t="s">
        <v>246</v>
      </c>
      <c r="D53" s="60" t="s">
        <v>266</v>
      </c>
      <c r="E53" s="47">
        <v>4.6719999999999997</v>
      </c>
      <c r="F53" s="47">
        <v>12.064</v>
      </c>
      <c r="G53" s="47">
        <v>29.056000000000001</v>
      </c>
      <c r="H53" s="47">
        <v>243.488</v>
      </c>
      <c r="I53" s="47">
        <v>0.19199999999999998</v>
      </c>
      <c r="J53" s="47">
        <v>6</v>
      </c>
      <c r="K53" s="47">
        <v>33.6</v>
      </c>
      <c r="L53" s="47">
        <v>3.8880000000000003</v>
      </c>
      <c r="M53" s="47">
        <v>36.768000000000001</v>
      </c>
      <c r="N53" s="47">
        <v>129.024</v>
      </c>
      <c r="O53" s="47">
        <v>42.736000000000004</v>
      </c>
      <c r="P53" s="47">
        <v>1.2960000000000003</v>
      </c>
    </row>
    <row r="54" spans="1:16" ht="14.45" customHeight="1" x14ac:dyDescent="0.25">
      <c r="A54" s="40">
        <v>2</v>
      </c>
      <c r="B54" s="54" t="s">
        <v>242</v>
      </c>
      <c r="C54" s="46" t="s">
        <v>26</v>
      </c>
      <c r="D54" s="60">
        <v>200</v>
      </c>
      <c r="E54" s="47">
        <v>0.08</v>
      </c>
      <c r="F54" s="47">
        <v>0.02</v>
      </c>
      <c r="G54" s="47">
        <v>15</v>
      </c>
      <c r="H54" s="47">
        <v>60.5</v>
      </c>
      <c r="I54" s="47">
        <v>0</v>
      </c>
      <c r="J54" s="47">
        <v>0.04</v>
      </c>
      <c r="K54" s="47">
        <v>0</v>
      </c>
      <c r="L54" s="47">
        <v>0</v>
      </c>
      <c r="M54" s="47">
        <v>11.1</v>
      </c>
      <c r="N54" s="47">
        <v>2.8</v>
      </c>
      <c r="O54" s="47">
        <v>1.4</v>
      </c>
      <c r="P54" s="47">
        <v>0.28000000000000003</v>
      </c>
    </row>
    <row r="55" spans="1:16" ht="14.45" customHeight="1" x14ac:dyDescent="0.25">
      <c r="A55" s="40">
        <v>2</v>
      </c>
      <c r="B55" s="42"/>
      <c r="C55" s="56" t="s">
        <v>18</v>
      </c>
      <c r="D55" s="60"/>
      <c r="E55" s="56">
        <v>4.7519999999999998</v>
      </c>
      <c r="F55" s="56">
        <v>12.084</v>
      </c>
      <c r="G55" s="56">
        <v>44.055999999999997</v>
      </c>
      <c r="H55" s="56">
        <v>303.988</v>
      </c>
      <c r="I55" s="56">
        <v>0.19199999999999998</v>
      </c>
      <c r="J55" s="56">
        <v>6.04</v>
      </c>
      <c r="K55" s="56">
        <v>33.6</v>
      </c>
      <c r="L55" s="56">
        <v>3.8880000000000003</v>
      </c>
      <c r="M55" s="56">
        <v>47.868000000000002</v>
      </c>
      <c r="N55" s="56">
        <v>131.82400000000001</v>
      </c>
      <c r="O55" s="56">
        <v>44.136000000000003</v>
      </c>
      <c r="P55" s="56">
        <v>1.5760000000000003</v>
      </c>
    </row>
    <row r="56" spans="1:16" ht="15.6" customHeight="1" x14ac:dyDescent="0.25">
      <c r="A56" s="40">
        <v>2</v>
      </c>
      <c r="B56" s="42"/>
      <c r="C56" s="56" t="s">
        <v>25</v>
      </c>
      <c r="D56" s="60"/>
      <c r="E56" s="56">
        <v>51.050500000000007</v>
      </c>
      <c r="F56" s="56">
        <v>59.869</v>
      </c>
      <c r="G56" s="56">
        <v>210.77499999999998</v>
      </c>
      <c r="H56" s="56">
        <v>1586.1230000000003</v>
      </c>
      <c r="I56" s="56">
        <v>0.86944999999999995</v>
      </c>
      <c r="J56" s="56">
        <v>18.79</v>
      </c>
      <c r="K56" s="56">
        <v>44.601500000000001</v>
      </c>
      <c r="L56" s="56">
        <v>15.965999999999999</v>
      </c>
      <c r="M56" s="56">
        <v>264.18349999999998</v>
      </c>
      <c r="N56" s="56">
        <v>686.65249999999992</v>
      </c>
      <c r="O56" s="56">
        <v>309.89250000000004</v>
      </c>
      <c r="P56" s="56">
        <v>15.0845</v>
      </c>
    </row>
    <row r="57" spans="1:16" s="36" customFormat="1" ht="20.100000000000001" customHeight="1" x14ac:dyDescent="0.25">
      <c r="B57" s="43"/>
      <c r="C57" s="43"/>
      <c r="D57" s="76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</row>
    <row r="58" spans="1:16" s="36" customFormat="1" ht="20.100000000000001" customHeight="1" x14ac:dyDescent="0.25">
      <c r="B58" s="37" t="s">
        <v>145</v>
      </c>
      <c r="C58" s="38"/>
      <c r="D58" s="76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</row>
    <row r="59" spans="1:16" s="36" customFormat="1" ht="20.100000000000001" customHeight="1" x14ac:dyDescent="0.25">
      <c r="B59" s="37" t="s">
        <v>142</v>
      </c>
      <c r="C59" s="38"/>
      <c r="D59" s="76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</row>
    <row r="60" spans="1:16" s="36" customFormat="1" x14ac:dyDescent="0.25">
      <c r="B60" s="37" t="s">
        <v>281</v>
      </c>
      <c r="C60" s="38"/>
      <c r="D60" s="74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</row>
    <row r="61" spans="1:16" s="36" customFormat="1" ht="27" customHeight="1" x14ac:dyDescent="0.25">
      <c r="B61" s="91" t="s">
        <v>0</v>
      </c>
      <c r="C61" s="91" t="s">
        <v>1</v>
      </c>
      <c r="D61" s="92" t="s">
        <v>2</v>
      </c>
      <c r="E61" s="90" t="s">
        <v>3</v>
      </c>
      <c r="F61" s="90"/>
      <c r="G61" s="90"/>
      <c r="H61" s="90" t="s">
        <v>4</v>
      </c>
      <c r="I61" s="90" t="s">
        <v>5</v>
      </c>
      <c r="J61" s="90"/>
      <c r="K61" s="90"/>
      <c r="L61" s="90"/>
      <c r="M61" s="90" t="s">
        <v>6</v>
      </c>
      <c r="N61" s="90"/>
      <c r="O61" s="90"/>
      <c r="P61" s="90"/>
    </row>
    <row r="62" spans="1:16" s="36" customFormat="1" ht="32.450000000000003" customHeight="1" x14ac:dyDescent="0.25">
      <c r="B62" s="91"/>
      <c r="C62" s="91"/>
      <c r="D62" s="92"/>
      <c r="E62" s="56" t="s">
        <v>7</v>
      </c>
      <c r="F62" s="56" t="s">
        <v>8</v>
      </c>
      <c r="G62" s="56" t="s">
        <v>9</v>
      </c>
      <c r="H62" s="90"/>
      <c r="I62" s="56" t="s">
        <v>143</v>
      </c>
      <c r="J62" s="56" t="s">
        <v>10</v>
      </c>
      <c r="K62" s="56" t="s">
        <v>11</v>
      </c>
      <c r="L62" s="56" t="s">
        <v>12</v>
      </c>
      <c r="M62" s="56" t="s">
        <v>13</v>
      </c>
      <c r="N62" s="56" t="s">
        <v>14</v>
      </c>
      <c r="O62" s="56" t="s">
        <v>15</v>
      </c>
      <c r="P62" s="56" t="s">
        <v>16</v>
      </c>
    </row>
    <row r="63" spans="1:16" ht="18" customHeight="1" x14ac:dyDescent="0.25">
      <c r="A63" s="40">
        <v>3</v>
      </c>
      <c r="B63" s="90" t="s">
        <v>17</v>
      </c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</row>
    <row r="64" spans="1:16" ht="29.45" customHeight="1" x14ac:dyDescent="0.25">
      <c r="A64" s="40">
        <v>3</v>
      </c>
      <c r="B64" s="56" t="s">
        <v>204</v>
      </c>
      <c r="C64" s="26" t="s">
        <v>212</v>
      </c>
      <c r="D64" s="55" t="s">
        <v>268</v>
      </c>
      <c r="E64" s="41">
        <v>6.1379999999999999</v>
      </c>
      <c r="F64" s="41">
        <v>8.1840000000000011</v>
      </c>
      <c r="G64" s="41">
        <v>26.784000000000002</v>
      </c>
      <c r="H64" s="41">
        <v>205.34400000000002</v>
      </c>
      <c r="I64" s="41">
        <v>4.6499999999999993E-2</v>
      </c>
      <c r="J64" s="41">
        <v>4.96</v>
      </c>
      <c r="K64" s="41">
        <v>0.31</v>
      </c>
      <c r="L64" s="41">
        <v>1.55</v>
      </c>
      <c r="M64" s="41">
        <v>134.2765</v>
      </c>
      <c r="N64" s="41">
        <v>146.01</v>
      </c>
      <c r="O64" s="41">
        <v>31.123999999999995</v>
      </c>
      <c r="P64" s="41">
        <v>0.46500000000000002</v>
      </c>
    </row>
    <row r="65" spans="1:16" ht="18" customHeight="1" x14ac:dyDescent="0.25">
      <c r="B65" s="72"/>
      <c r="C65" s="62" t="s">
        <v>263</v>
      </c>
      <c r="D65" s="55">
        <v>100</v>
      </c>
      <c r="E65" s="63">
        <v>14.3</v>
      </c>
      <c r="F65" s="63">
        <v>8</v>
      </c>
      <c r="G65" s="63">
        <v>12.7</v>
      </c>
      <c r="H65" s="63">
        <v>180</v>
      </c>
      <c r="I65" s="63">
        <v>0.03</v>
      </c>
      <c r="J65" s="63">
        <v>0.82</v>
      </c>
      <c r="K65" s="63">
        <v>0.05</v>
      </c>
      <c r="L65" s="63">
        <v>2.87</v>
      </c>
      <c r="M65" s="63">
        <v>104.24</v>
      </c>
      <c r="N65" s="63">
        <v>126.25</v>
      </c>
      <c r="O65" s="63">
        <v>13.92</v>
      </c>
      <c r="P65" s="63">
        <v>0.33</v>
      </c>
    </row>
    <row r="66" spans="1:16" ht="13.9" customHeight="1" x14ac:dyDescent="0.25">
      <c r="B66" s="68" t="s">
        <v>197</v>
      </c>
      <c r="C66" s="26" t="s">
        <v>171</v>
      </c>
      <c r="D66" s="55">
        <v>10</v>
      </c>
      <c r="E66" s="41">
        <v>0.25</v>
      </c>
      <c r="F66" s="41">
        <v>5.3</v>
      </c>
      <c r="G66" s="41">
        <v>1.89</v>
      </c>
      <c r="H66" s="41">
        <v>56.26</v>
      </c>
      <c r="I66" s="41">
        <v>1E-3</v>
      </c>
      <c r="J66" s="41">
        <v>0</v>
      </c>
      <c r="K66" s="41">
        <v>0.04</v>
      </c>
      <c r="L66" s="41">
        <v>0.1</v>
      </c>
      <c r="M66" s="41">
        <v>2.4</v>
      </c>
      <c r="N66" s="41">
        <v>3</v>
      </c>
      <c r="O66" s="41">
        <v>0</v>
      </c>
      <c r="P66" s="41">
        <v>0.02</v>
      </c>
    </row>
    <row r="67" spans="1:16" ht="15.6" customHeight="1" x14ac:dyDescent="0.25">
      <c r="B67" s="68" t="s">
        <v>101</v>
      </c>
      <c r="C67" s="26" t="s">
        <v>24</v>
      </c>
      <c r="D67" s="55">
        <v>50</v>
      </c>
      <c r="E67" s="41">
        <v>4</v>
      </c>
      <c r="F67" s="41">
        <v>0.125</v>
      </c>
      <c r="G67" s="41">
        <v>26.5</v>
      </c>
      <c r="H67" s="41">
        <v>123.125</v>
      </c>
      <c r="I67" s="41">
        <v>0.1</v>
      </c>
      <c r="J67" s="41">
        <v>2</v>
      </c>
      <c r="K67" s="41">
        <v>0</v>
      </c>
      <c r="L67" s="41">
        <v>0</v>
      </c>
      <c r="M67" s="41">
        <v>19</v>
      </c>
      <c r="N67" s="41">
        <v>65</v>
      </c>
      <c r="O67" s="41">
        <v>13</v>
      </c>
      <c r="P67" s="41">
        <v>1.25</v>
      </c>
    </row>
    <row r="68" spans="1:16" ht="15.6" customHeight="1" x14ac:dyDescent="0.25">
      <c r="B68" s="68" t="s">
        <v>242</v>
      </c>
      <c r="C68" s="26" t="s">
        <v>26</v>
      </c>
      <c r="D68" s="55" t="s">
        <v>222</v>
      </c>
      <c r="E68" s="41">
        <v>0.08</v>
      </c>
      <c r="F68" s="41">
        <v>0.02</v>
      </c>
      <c r="G68" s="41">
        <v>15</v>
      </c>
      <c r="H68" s="41">
        <v>60.5</v>
      </c>
      <c r="I68" s="41">
        <v>0</v>
      </c>
      <c r="J68" s="41">
        <v>0</v>
      </c>
      <c r="K68" s="41">
        <v>0.04</v>
      </c>
      <c r="L68" s="41">
        <v>0</v>
      </c>
      <c r="M68" s="41">
        <v>11.1</v>
      </c>
      <c r="N68" s="41">
        <v>1.4</v>
      </c>
      <c r="O68" s="41">
        <v>2.8</v>
      </c>
      <c r="P68" s="41">
        <v>0.28000000000000003</v>
      </c>
    </row>
    <row r="69" spans="1:16" ht="14.45" customHeight="1" x14ac:dyDescent="0.25">
      <c r="A69" s="40">
        <v>3</v>
      </c>
      <c r="B69" s="56"/>
      <c r="C69" s="56" t="s">
        <v>18</v>
      </c>
      <c r="D69" s="55"/>
      <c r="E69" s="56">
        <v>24.768000000000001</v>
      </c>
      <c r="F69" s="82">
        <v>21.629000000000001</v>
      </c>
      <c r="G69" s="82">
        <v>82.873999999999995</v>
      </c>
      <c r="H69" s="82">
        <v>625.22900000000004</v>
      </c>
      <c r="I69" s="82">
        <v>0.17749999999999999</v>
      </c>
      <c r="J69" s="82">
        <v>7.78</v>
      </c>
      <c r="K69" s="82">
        <v>0.43999999999999995</v>
      </c>
      <c r="L69" s="82">
        <v>4.5199999999999996</v>
      </c>
      <c r="M69" s="82">
        <v>271.01650000000006</v>
      </c>
      <c r="N69" s="82">
        <v>341.65999999999997</v>
      </c>
      <c r="O69" s="82">
        <v>60.843999999999994</v>
      </c>
      <c r="P69" s="82">
        <v>2.3449999999999998</v>
      </c>
    </row>
    <row r="70" spans="1:16" ht="13.9" customHeight="1" x14ac:dyDescent="0.25">
      <c r="A70" s="40">
        <v>3</v>
      </c>
      <c r="B70" s="90" t="s">
        <v>19</v>
      </c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</row>
    <row r="71" spans="1:16" ht="15.6" customHeight="1" x14ac:dyDescent="0.25">
      <c r="B71" s="56" t="s">
        <v>243</v>
      </c>
      <c r="C71" s="26" t="s">
        <v>210</v>
      </c>
      <c r="D71" s="55">
        <v>60</v>
      </c>
      <c r="E71" s="42">
        <v>2.82</v>
      </c>
      <c r="F71" s="42">
        <v>5.7</v>
      </c>
      <c r="G71" s="42">
        <v>4.2780000000000005</v>
      </c>
      <c r="H71" s="42">
        <v>79.680000000000007</v>
      </c>
      <c r="I71" s="42">
        <v>1.2E-2</v>
      </c>
      <c r="J71" s="42">
        <v>4.9260000000000002</v>
      </c>
      <c r="K71" s="42">
        <v>2.4E-2</v>
      </c>
      <c r="L71" s="42">
        <v>1.4159999999999999</v>
      </c>
      <c r="M71" s="42">
        <v>97.182000000000002</v>
      </c>
      <c r="N71" s="42">
        <v>65.957999999999998</v>
      </c>
      <c r="O71" s="42">
        <v>13.842000000000001</v>
      </c>
      <c r="P71" s="42">
        <v>0.76800000000000002</v>
      </c>
    </row>
    <row r="72" spans="1:16" ht="16.149999999999999" customHeight="1" x14ac:dyDescent="0.25">
      <c r="B72" s="57" t="s">
        <v>169</v>
      </c>
      <c r="C72" s="26" t="s">
        <v>209</v>
      </c>
      <c r="D72" s="55" t="s">
        <v>269</v>
      </c>
      <c r="E72" s="42">
        <v>4.7300000000000004</v>
      </c>
      <c r="F72" s="42">
        <v>4.5149999999999997</v>
      </c>
      <c r="G72" s="42">
        <v>14.19</v>
      </c>
      <c r="H72" s="42">
        <v>116.315</v>
      </c>
      <c r="I72" s="42">
        <v>0</v>
      </c>
      <c r="J72" s="42">
        <v>0.215</v>
      </c>
      <c r="K72" s="42">
        <v>4.9449999999999994</v>
      </c>
      <c r="L72" s="42">
        <v>2.15</v>
      </c>
      <c r="M72" s="42">
        <v>36.765000000000008</v>
      </c>
      <c r="N72" s="42">
        <v>30.53</v>
      </c>
      <c r="O72" s="42">
        <v>75.680000000000007</v>
      </c>
      <c r="P72" s="42">
        <v>1.72</v>
      </c>
    </row>
    <row r="73" spans="1:16" ht="14.45" customHeight="1" x14ac:dyDescent="0.25">
      <c r="B73" s="57" t="s">
        <v>164</v>
      </c>
      <c r="C73" s="26" t="s">
        <v>247</v>
      </c>
      <c r="D73" s="55" t="s">
        <v>270</v>
      </c>
      <c r="E73" s="42">
        <v>12.24</v>
      </c>
      <c r="F73" s="42">
        <v>8.64</v>
      </c>
      <c r="G73" s="42">
        <v>2.76</v>
      </c>
      <c r="H73" s="42">
        <v>137.76</v>
      </c>
      <c r="I73" s="42">
        <v>0</v>
      </c>
      <c r="J73" s="42">
        <v>0.12</v>
      </c>
      <c r="K73" s="42">
        <v>1.32</v>
      </c>
      <c r="L73" s="42">
        <v>2.2799999999999998</v>
      </c>
      <c r="M73" s="42">
        <v>57.6</v>
      </c>
      <c r="N73" s="42">
        <v>68.52</v>
      </c>
      <c r="O73" s="42">
        <v>269.88</v>
      </c>
      <c r="P73" s="42">
        <v>1.2</v>
      </c>
    </row>
    <row r="74" spans="1:16" ht="16.149999999999999" customHeight="1" x14ac:dyDescent="0.25">
      <c r="B74" s="57" t="s">
        <v>183</v>
      </c>
      <c r="C74" s="26" t="s">
        <v>51</v>
      </c>
      <c r="D74" s="55">
        <v>150</v>
      </c>
      <c r="E74" s="42">
        <v>3.06</v>
      </c>
      <c r="F74" s="42">
        <v>4.8</v>
      </c>
      <c r="G74" s="42">
        <v>12.9</v>
      </c>
      <c r="H74" s="42">
        <v>107.04</v>
      </c>
      <c r="I74" s="42">
        <v>0.13500000000000001</v>
      </c>
      <c r="J74" s="42">
        <v>18.164999999999999</v>
      </c>
      <c r="K74" s="42">
        <v>0.03</v>
      </c>
      <c r="L74" s="42">
        <v>0.18</v>
      </c>
      <c r="M74" s="42">
        <v>36.975000000000001</v>
      </c>
      <c r="N74" s="42">
        <v>86.594999999999999</v>
      </c>
      <c r="O74" s="42">
        <v>27.75</v>
      </c>
      <c r="P74" s="42">
        <v>1.0049999999999999</v>
      </c>
    </row>
    <row r="75" spans="1:16" ht="14.45" customHeight="1" x14ac:dyDescent="0.25">
      <c r="A75" s="40">
        <v>3</v>
      </c>
      <c r="B75" s="57" t="s">
        <v>168</v>
      </c>
      <c r="C75" s="26" t="s">
        <v>57</v>
      </c>
      <c r="D75" s="55">
        <v>200</v>
      </c>
      <c r="E75" s="42">
        <v>0.66</v>
      </c>
      <c r="F75" s="42">
        <v>0.1</v>
      </c>
      <c r="G75" s="42">
        <v>28.02</v>
      </c>
      <c r="H75" s="42">
        <v>115.62</v>
      </c>
      <c r="I75" s="42">
        <v>0</v>
      </c>
      <c r="J75" s="42">
        <v>0.02</v>
      </c>
      <c r="K75" s="42">
        <v>0.68</v>
      </c>
      <c r="L75" s="42">
        <v>0.5</v>
      </c>
      <c r="M75" s="42">
        <v>32.479999999999997</v>
      </c>
      <c r="N75" s="42">
        <v>17.46</v>
      </c>
      <c r="O75" s="42">
        <v>23.44</v>
      </c>
      <c r="P75" s="42">
        <v>0.7</v>
      </c>
    </row>
    <row r="76" spans="1:16" ht="14.45" customHeight="1" x14ac:dyDescent="0.25">
      <c r="B76" s="57"/>
      <c r="C76" s="26" t="s">
        <v>194</v>
      </c>
      <c r="D76" s="55">
        <v>150</v>
      </c>
      <c r="E76" s="42">
        <v>1.3999999999999997</v>
      </c>
      <c r="F76" s="42">
        <v>0.20000000000000004</v>
      </c>
      <c r="G76" s="42">
        <v>14.3</v>
      </c>
      <c r="H76" s="42">
        <v>64.599999999999994</v>
      </c>
      <c r="I76" s="42">
        <v>0</v>
      </c>
      <c r="J76" s="42">
        <v>0</v>
      </c>
      <c r="K76" s="42">
        <v>15</v>
      </c>
      <c r="L76" s="42">
        <v>0.3</v>
      </c>
      <c r="M76" s="42">
        <v>24</v>
      </c>
      <c r="N76" s="42">
        <v>13.5</v>
      </c>
      <c r="O76" s="42">
        <v>16.5</v>
      </c>
      <c r="P76" s="42">
        <v>3.2999999999999994</v>
      </c>
    </row>
    <row r="77" spans="1:16" ht="16.899999999999999" customHeight="1" x14ac:dyDescent="0.25">
      <c r="B77" s="57" t="s">
        <v>58</v>
      </c>
      <c r="C77" s="26" t="s">
        <v>20</v>
      </c>
      <c r="D77" s="55">
        <v>30</v>
      </c>
      <c r="E77" s="42">
        <v>2.2999999999999998</v>
      </c>
      <c r="F77" s="42">
        <v>0.20000000000000004</v>
      </c>
      <c r="G77" s="42">
        <v>14.8</v>
      </c>
      <c r="H77" s="42">
        <v>70.2</v>
      </c>
      <c r="I77" s="42">
        <v>0</v>
      </c>
      <c r="J77" s="42">
        <v>0</v>
      </c>
      <c r="K77" s="42">
        <v>0</v>
      </c>
      <c r="L77" s="42">
        <v>0.3</v>
      </c>
      <c r="M77" s="42">
        <v>6</v>
      </c>
      <c r="N77" s="42">
        <v>19.5</v>
      </c>
      <c r="O77" s="42">
        <v>4.2</v>
      </c>
      <c r="P77" s="42">
        <v>0.3</v>
      </c>
    </row>
    <row r="78" spans="1:16" ht="13.9" customHeight="1" x14ac:dyDescent="0.25">
      <c r="A78" s="40">
        <v>3</v>
      </c>
      <c r="B78" s="57" t="s">
        <v>158</v>
      </c>
      <c r="C78" s="26" t="s">
        <v>21</v>
      </c>
      <c r="D78" s="55">
        <v>40</v>
      </c>
      <c r="E78" s="42">
        <v>2.6</v>
      </c>
      <c r="F78" s="42">
        <v>0.5</v>
      </c>
      <c r="G78" s="42">
        <v>15.8</v>
      </c>
      <c r="H78" s="42">
        <v>78.099999999999994</v>
      </c>
      <c r="I78" s="42">
        <v>0.1</v>
      </c>
      <c r="J78" s="42">
        <v>0</v>
      </c>
      <c r="K78" s="42">
        <v>0</v>
      </c>
      <c r="L78" s="42">
        <v>0.6</v>
      </c>
      <c r="M78" s="42">
        <v>11.599999999999998</v>
      </c>
      <c r="N78" s="42">
        <v>60</v>
      </c>
      <c r="O78" s="42">
        <v>18.8</v>
      </c>
      <c r="P78" s="42">
        <v>1.6</v>
      </c>
    </row>
    <row r="79" spans="1:16" ht="13.9" customHeight="1" x14ac:dyDescent="0.25">
      <c r="A79" s="40">
        <v>3</v>
      </c>
      <c r="B79" s="56"/>
      <c r="C79" s="56" t="s">
        <v>18</v>
      </c>
      <c r="D79" s="55"/>
      <c r="E79" s="56">
        <v>29.81</v>
      </c>
      <c r="F79" s="84">
        <v>24.655000000000001</v>
      </c>
      <c r="G79" s="84">
        <v>107.04799999999999</v>
      </c>
      <c r="H79" s="84">
        <v>769.31500000000005</v>
      </c>
      <c r="I79" s="84">
        <v>0.24700000000000003</v>
      </c>
      <c r="J79" s="84">
        <v>23.445999999999998</v>
      </c>
      <c r="K79" s="84">
        <v>21.998999999999999</v>
      </c>
      <c r="L79" s="84">
        <v>7.7259999999999991</v>
      </c>
      <c r="M79" s="84">
        <v>302.60200000000003</v>
      </c>
      <c r="N79" s="84">
        <v>362.06299999999999</v>
      </c>
      <c r="O79" s="84">
        <v>450.09199999999998</v>
      </c>
      <c r="P79" s="84">
        <v>10.593</v>
      </c>
    </row>
    <row r="80" spans="1:16" ht="18" customHeight="1" x14ac:dyDescent="0.25">
      <c r="A80" s="40">
        <v>3</v>
      </c>
      <c r="B80" s="90" t="s">
        <v>22</v>
      </c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</row>
    <row r="81" spans="1:16" ht="15.95" customHeight="1" x14ac:dyDescent="0.25">
      <c r="A81" s="40">
        <v>3</v>
      </c>
      <c r="B81" s="55" t="s">
        <v>173</v>
      </c>
      <c r="C81" s="26" t="s">
        <v>206</v>
      </c>
      <c r="D81" s="55">
        <v>100</v>
      </c>
      <c r="E81" s="42">
        <v>10.88</v>
      </c>
      <c r="F81" s="42">
        <v>10.86</v>
      </c>
      <c r="G81" s="42">
        <v>14.38</v>
      </c>
      <c r="H81" s="42">
        <v>198.78</v>
      </c>
      <c r="I81" s="42">
        <v>7.0000000000000007E-2</v>
      </c>
      <c r="J81" s="42">
        <v>3</v>
      </c>
      <c r="K81" s="42">
        <v>82.5</v>
      </c>
      <c r="L81" s="42">
        <v>0.81</v>
      </c>
      <c r="M81" s="42">
        <v>236.94</v>
      </c>
      <c r="N81" s="42">
        <v>192.1</v>
      </c>
      <c r="O81" s="42">
        <v>21.05</v>
      </c>
      <c r="P81" s="42">
        <v>1.2</v>
      </c>
    </row>
    <row r="82" spans="1:16" ht="15.95" customHeight="1" x14ac:dyDescent="0.25">
      <c r="B82" s="55" t="s">
        <v>282</v>
      </c>
      <c r="C82" s="62" t="s">
        <v>283</v>
      </c>
      <c r="D82" s="55">
        <v>60</v>
      </c>
      <c r="E82" s="42">
        <v>0.66</v>
      </c>
      <c r="F82" s="42">
        <v>0.12</v>
      </c>
      <c r="G82" s="42">
        <v>2.2799999999999998</v>
      </c>
      <c r="H82" s="42">
        <v>12.84</v>
      </c>
      <c r="I82" s="42">
        <v>3.5999999999999997E-2</v>
      </c>
      <c r="J82" s="42">
        <v>15</v>
      </c>
      <c r="K82" s="42">
        <v>0</v>
      </c>
      <c r="L82" s="42">
        <v>0.42</v>
      </c>
      <c r="M82" s="42">
        <v>8.4</v>
      </c>
      <c r="N82" s="42">
        <v>15.6</v>
      </c>
      <c r="O82" s="42">
        <v>12</v>
      </c>
      <c r="P82" s="42">
        <v>0.54</v>
      </c>
    </row>
    <row r="83" spans="1:16" ht="14.45" customHeight="1" x14ac:dyDescent="0.25">
      <c r="A83" s="40">
        <v>3</v>
      </c>
      <c r="B83" s="55" t="s">
        <v>166</v>
      </c>
      <c r="C83" s="62" t="s">
        <v>53</v>
      </c>
      <c r="D83" s="55">
        <v>200</v>
      </c>
      <c r="E83" s="42">
        <v>0.57999999999999996</v>
      </c>
      <c r="F83" s="42">
        <v>0.06</v>
      </c>
      <c r="G83" s="42">
        <v>30.2</v>
      </c>
      <c r="H83" s="42">
        <v>123.66</v>
      </c>
      <c r="I83" s="42">
        <v>0</v>
      </c>
      <c r="J83" s="42">
        <v>1.1000000000000001</v>
      </c>
      <c r="K83" s="42">
        <v>0</v>
      </c>
      <c r="L83" s="42">
        <v>0.18</v>
      </c>
      <c r="M83" s="42">
        <v>15.7</v>
      </c>
      <c r="N83" s="42">
        <v>16.32</v>
      </c>
      <c r="O83" s="42">
        <v>3.36</v>
      </c>
      <c r="P83" s="42">
        <v>0.38</v>
      </c>
    </row>
    <row r="84" spans="1:16" ht="14.45" customHeight="1" x14ac:dyDescent="0.25">
      <c r="A84" s="40">
        <v>3</v>
      </c>
      <c r="B84" s="56"/>
      <c r="C84" s="56" t="s">
        <v>18</v>
      </c>
      <c r="D84" s="55"/>
      <c r="E84" s="56">
        <v>12.120000000000001</v>
      </c>
      <c r="F84" s="56">
        <v>11.04</v>
      </c>
      <c r="G84" s="56">
        <v>46.86</v>
      </c>
      <c r="H84" s="56">
        <v>335.28</v>
      </c>
      <c r="I84" s="56">
        <v>0.10600000000000001</v>
      </c>
      <c r="J84" s="56">
        <v>19.100000000000001</v>
      </c>
      <c r="K84" s="56">
        <v>82.5</v>
      </c>
      <c r="L84" s="56">
        <v>1.41</v>
      </c>
      <c r="M84" s="56">
        <v>261.04000000000002</v>
      </c>
      <c r="N84" s="56">
        <v>224.01999999999998</v>
      </c>
      <c r="O84" s="56">
        <v>36.409999999999997</v>
      </c>
      <c r="P84" s="56">
        <v>2.12</v>
      </c>
    </row>
    <row r="85" spans="1:16" ht="18" customHeight="1" x14ac:dyDescent="0.25">
      <c r="A85" s="40">
        <v>3</v>
      </c>
      <c r="B85" s="56"/>
      <c r="C85" s="56" t="s">
        <v>27</v>
      </c>
      <c r="D85" s="55"/>
      <c r="E85" s="56">
        <v>66.698000000000008</v>
      </c>
      <c r="F85" s="56">
        <v>57.324000000000005</v>
      </c>
      <c r="G85" s="56">
        <v>236.78199999999998</v>
      </c>
      <c r="H85" s="56">
        <v>1729.8240000000001</v>
      </c>
      <c r="I85" s="56">
        <v>0.53049999999999997</v>
      </c>
      <c r="J85" s="56">
        <v>50.326000000000001</v>
      </c>
      <c r="K85" s="56">
        <v>104.93899999999999</v>
      </c>
      <c r="L85" s="56">
        <v>13.655999999999999</v>
      </c>
      <c r="M85" s="56">
        <v>834.6585</v>
      </c>
      <c r="N85" s="56">
        <v>927.74299999999994</v>
      </c>
      <c r="O85" s="56">
        <v>547.346</v>
      </c>
      <c r="P85" s="56">
        <v>15.058</v>
      </c>
    </row>
    <row r="86" spans="1:16" s="36" customFormat="1" ht="20.100000000000001" customHeight="1" x14ac:dyDescent="0.25">
      <c r="B86" s="43"/>
      <c r="C86" s="43"/>
      <c r="D86" s="76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</row>
    <row r="87" spans="1:16" s="36" customFormat="1" ht="20.100000000000001" customHeight="1" x14ac:dyDescent="0.25">
      <c r="B87" s="37" t="s">
        <v>146</v>
      </c>
      <c r="C87" s="38"/>
      <c r="D87" s="76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1:16" s="36" customFormat="1" ht="20.100000000000001" customHeight="1" x14ac:dyDescent="0.25">
      <c r="B88" s="37" t="s">
        <v>142</v>
      </c>
      <c r="C88" s="38"/>
      <c r="D88" s="76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</row>
    <row r="89" spans="1:16" s="36" customFormat="1" x14ac:dyDescent="0.25">
      <c r="B89" s="37" t="s">
        <v>281</v>
      </c>
      <c r="C89" s="38"/>
      <c r="D89" s="74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</row>
    <row r="90" spans="1:16" s="36" customFormat="1" ht="20.100000000000001" customHeight="1" x14ac:dyDescent="0.25">
      <c r="B90" s="43"/>
      <c r="C90" s="43"/>
      <c r="D90" s="76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</row>
    <row r="91" spans="1:16" s="36" customFormat="1" ht="32.25" customHeight="1" x14ac:dyDescent="0.25">
      <c r="B91" s="91" t="s">
        <v>0</v>
      </c>
      <c r="C91" s="91" t="s">
        <v>1</v>
      </c>
      <c r="D91" s="92" t="s">
        <v>2</v>
      </c>
      <c r="E91" s="90" t="s">
        <v>3</v>
      </c>
      <c r="F91" s="90"/>
      <c r="G91" s="90"/>
      <c r="H91" s="90" t="s">
        <v>4</v>
      </c>
      <c r="I91" s="90" t="s">
        <v>5</v>
      </c>
      <c r="J91" s="90"/>
      <c r="K91" s="90"/>
      <c r="L91" s="90"/>
      <c r="M91" s="90" t="s">
        <v>6</v>
      </c>
      <c r="N91" s="90"/>
      <c r="O91" s="90"/>
      <c r="P91" s="90"/>
    </row>
    <row r="92" spans="1:16" s="36" customFormat="1" ht="24" customHeight="1" x14ac:dyDescent="0.25">
      <c r="B92" s="91"/>
      <c r="C92" s="91"/>
      <c r="D92" s="92"/>
      <c r="E92" s="56" t="s">
        <v>7</v>
      </c>
      <c r="F92" s="56" t="s">
        <v>8</v>
      </c>
      <c r="G92" s="56" t="s">
        <v>9</v>
      </c>
      <c r="H92" s="90"/>
      <c r="I92" s="56" t="s">
        <v>143</v>
      </c>
      <c r="J92" s="56" t="s">
        <v>10</v>
      </c>
      <c r="K92" s="56" t="s">
        <v>11</v>
      </c>
      <c r="L92" s="56" t="s">
        <v>12</v>
      </c>
      <c r="M92" s="56" t="s">
        <v>13</v>
      </c>
      <c r="N92" s="56" t="s">
        <v>14</v>
      </c>
      <c r="O92" s="56" t="s">
        <v>15</v>
      </c>
      <c r="P92" s="56" t="s">
        <v>16</v>
      </c>
    </row>
    <row r="93" spans="1:16" ht="15.6" customHeight="1" x14ac:dyDescent="0.25">
      <c r="A93" s="40">
        <v>4</v>
      </c>
      <c r="B93" s="90" t="s">
        <v>17</v>
      </c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</row>
    <row r="94" spans="1:16" ht="15.95" customHeight="1" x14ac:dyDescent="0.25">
      <c r="A94" s="40">
        <v>4</v>
      </c>
      <c r="B94" s="56" t="s">
        <v>258</v>
      </c>
      <c r="C94" s="26" t="s">
        <v>259</v>
      </c>
      <c r="D94" s="55">
        <v>90</v>
      </c>
      <c r="E94" s="42">
        <v>5.2920000000000007</v>
      </c>
      <c r="F94" s="42">
        <v>7.2</v>
      </c>
      <c r="G94" s="42">
        <v>1.395</v>
      </c>
      <c r="H94" s="42">
        <v>91.547999999999988</v>
      </c>
      <c r="I94" s="42">
        <v>0.59400000000000008</v>
      </c>
      <c r="J94" s="42">
        <v>0.83700000000000008</v>
      </c>
      <c r="K94" s="42">
        <v>7.2000000000000008E-2</v>
      </c>
      <c r="L94" s="42">
        <v>46.295999999999992</v>
      </c>
      <c r="M94" s="42">
        <v>96.66</v>
      </c>
      <c r="N94" s="42">
        <v>85.86</v>
      </c>
      <c r="O94" s="42">
        <v>14.534999999999998</v>
      </c>
      <c r="P94" s="42">
        <v>0.30599999999999999</v>
      </c>
    </row>
    <row r="95" spans="1:16" ht="15.95" customHeight="1" x14ac:dyDescent="0.25">
      <c r="B95" s="72" t="s">
        <v>99</v>
      </c>
      <c r="C95" s="62" t="s">
        <v>52</v>
      </c>
      <c r="D95" s="55">
        <v>150</v>
      </c>
      <c r="E95" s="42">
        <v>4.455000000000001</v>
      </c>
      <c r="F95" s="42">
        <v>4.05</v>
      </c>
      <c r="G95" s="42">
        <v>31.02</v>
      </c>
      <c r="H95" s="42">
        <v>208.35</v>
      </c>
      <c r="I95" s="42">
        <v>4.4999999999999998E-2</v>
      </c>
      <c r="J95" s="42">
        <v>0</v>
      </c>
      <c r="K95" s="42">
        <v>19.350000000000001</v>
      </c>
      <c r="L95" s="42">
        <v>0.58499999999999996</v>
      </c>
      <c r="M95" s="42">
        <v>19.844999999999999</v>
      </c>
      <c r="N95" s="42">
        <v>154.74</v>
      </c>
      <c r="O95" s="42">
        <v>18.975000000000001</v>
      </c>
      <c r="P95" s="42">
        <v>0.88500000000000001</v>
      </c>
    </row>
    <row r="96" spans="1:16" ht="15.95" customHeight="1" x14ac:dyDescent="0.25">
      <c r="B96" s="68" t="s">
        <v>233</v>
      </c>
      <c r="C96" s="62" t="s">
        <v>218</v>
      </c>
      <c r="D96" s="55">
        <v>65</v>
      </c>
      <c r="E96" s="42">
        <v>1.105</v>
      </c>
      <c r="F96" s="42">
        <v>1.95</v>
      </c>
      <c r="G96" s="42">
        <v>3.9</v>
      </c>
      <c r="H96" s="42">
        <v>37.57</v>
      </c>
      <c r="I96" s="42">
        <v>0</v>
      </c>
      <c r="J96" s="42">
        <v>4.03</v>
      </c>
      <c r="K96" s="42">
        <v>0</v>
      </c>
      <c r="L96" s="42">
        <v>1.43</v>
      </c>
      <c r="M96" s="42">
        <v>23.66</v>
      </c>
      <c r="N96" s="42">
        <v>23.66</v>
      </c>
      <c r="O96" s="42">
        <v>8.6449999999999996</v>
      </c>
      <c r="P96" s="42">
        <v>0.45500000000000002</v>
      </c>
    </row>
    <row r="97" spans="1:16" ht="18" customHeight="1" x14ac:dyDescent="0.25">
      <c r="A97" s="40">
        <v>4</v>
      </c>
      <c r="B97" s="57" t="s">
        <v>101</v>
      </c>
      <c r="C97" s="26" t="s">
        <v>24</v>
      </c>
      <c r="D97" s="55">
        <v>30</v>
      </c>
      <c r="E97" s="42">
        <v>2.4</v>
      </c>
      <c r="F97" s="42">
        <v>7.4999999999999997E-2</v>
      </c>
      <c r="G97" s="42">
        <v>15.9</v>
      </c>
      <c r="H97" s="42">
        <v>73.875</v>
      </c>
      <c r="I97" s="42">
        <v>0.06</v>
      </c>
      <c r="J97" s="42">
        <v>1.2</v>
      </c>
      <c r="K97" s="42">
        <v>0</v>
      </c>
      <c r="L97" s="42">
        <v>0</v>
      </c>
      <c r="M97" s="42">
        <v>11.4</v>
      </c>
      <c r="N97" s="42">
        <v>39</v>
      </c>
      <c r="O97" s="42">
        <v>7.8</v>
      </c>
      <c r="P97" s="42">
        <v>0.75</v>
      </c>
    </row>
    <row r="98" spans="1:16" ht="15.6" customHeight="1" x14ac:dyDescent="0.25">
      <c r="B98" s="57" t="s">
        <v>202</v>
      </c>
      <c r="C98" s="26" t="s">
        <v>201</v>
      </c>
      <c r="D98" s="55">
        <v>20</v>
      </c>
      <c r="E98" s="42">
        <v>4.6399999999999997</v>
      </c>
      <c r="F98" s="42">
        <v>5.9</v>
      </c>
      <c r="G98" s="42">
        <v>0</v>
      </c>
      <c r="H98" s="42">
        <v>71.66</v>
      </c>
      <c r="I98" s="42">
        <v>0</v>
      </c>
      <c r="J98" s="42">
        <v>0.14000000000000001</v>
      </c>
      <c r="K98" s="42">
        <v>5.2000000000000005E-2</v>
      </c>
      <c r="L98" s="42">
        <v>0.1</v>
      </c>
      <c r="M98" s="42">
        <v>176</v>
      </c>
      <c r="N98" s="42">
        <v>100</v>
      </c>
      <c r="O98" s="42">
        <v>7</v>
      </c>
      <c r="P98" s="42">
        <v>0.2</v>
      </c>
    </row>
    <row r="99" spans="1:16" ht="13.15" customHeight="1" x14ac:dyDescent="0.25">
      <c r="B99" s="57" t="s">
        <v>234</v>
      </c>
      <c r="C99" s="26" t="s">
        <v>160</v>
      </c>
      <c r="D99" s="55">
        <v>200</v>
      </c>
      <c r="E99" s="42">
        <v>0.14000000000000001</v>
      </c>
      <c r="F99" s="42">
        <v>0.02</v>
      </c>
      <c r="G99" s="42">
        <v>15.2</v>
      </c>
      <c r="H99" s="42">
        <v>61.54</v>
      </c>
      <c r="I99" s="42">
        <v>0</v>
      </c>
      <c r="J99" s="42">
        <v>2.84</v>
      </c>
      <c r="K99" s="42">
        <v>0</v>
      </c>
      <c r="L99" s="42">
        <v>0.02</v>
      </c>
      <c r="M99" s="42">
        <v>14.2</v>
      </c>
      <c r="N99" s="42">
        <v>4.4000000000000004</v>
      </c>
      <c r="O99" s="42">
        <v>2.4</v>
      </c>
      <c r="P99" s="42">
        <v>0.36</v>
      </c>
    </row>
    <row r="100" spans="1:16" ht="14.45" customHeight="1" x14ac:dyDescent="0.25">
      <c r="A100" s="40">
        <v>4</v>
      </c>
      <c r="B100" s="56"/>
      <c r="C100" s="56" t="s">
        <v>18</v>
      </c>
      <c r="D100" s="55"/>
      <c r="E100" s="56">
        <v>16.927</v>
      </c>
      <c r="F100" s="83">
        <v>17.245000000000001</v>
      </c>
      <c r="G100" s="83">
        <v>63.515000000000008</v>
      </c>
      <c r="H100" s="83">
        <v>506.97299999999996</v>
      </c>
      <c r="I100" s="83">
        <v>0.69900000000000007</v>
      </c>
      <c r="J100" s="83">
        <v>5.0169999999999995</v>
      </c>
      <c r="K100" s="83">
        <v>19.474</v>
      </c>
      <c r="L100" s="83">
        <v>47.000999999999991</v>
      </c>
      <c r="M100" s="83">
        <v>318.10500000000002</v>
      </c>
      <c r="N100" s="83">
        <v>384</v>
      </c>
      <c r="O100" s="83">
        <v>50.709999999999994</v>
      </c>
      <c r="P100" s="83">
        <v>2.5010000000000003</v>
      </c>
    </row>
    <row r="101" spans="1:16" ht="15.6" customHeight="1" x14ac:dyDescent="0.25">
      <c r="A101" s="40">
        <v>4</v>
      </c>
      <c r="B101" s="90" t="s">
        <v>19</v>
      </c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</row>
    <row r="102" spans="1:16" ht="18" customHeight="1" x14ac:dyDescent="0.25">
      <c r="A102" s="40">
        <v>4</v>
      </c>
      <c r="B102" s="56" t="s">
        <v>282</v>
      </c>
      <c r="C102" s="26" t="s">
        <v>283</v>
      </c>
      <c r="D102" s="55">
        <v>60</v>
      </c>
      <c r="E102" s="42">
        <v>0.66</v>
      </c>
      <c r="F102" s="42">
        <v>0.12</v>
      </c>
      <c r="G102" s="42">
        <v>2.2799999999999998</v>
      </c>
      <c r="H102" s="42">
        <v>12.84</v>
      </c>
      <c r="I102" s="42">
        <v>3.5999999999999997E-2</v>
      </c>
      <c r="J102" s="42">
        <v>15</v>
      </c>
      <c r="K102" s="42">
        <v>0</v>
      </c>
      <c r="L102" s="42">
        <v>0.42</v>
      </c>
      <c r="M102" s="42">
        <v>8.4</v>
      </c>
      <c r="N102" s="42">
        <v>15.6</v>
      </c>
      <c r="O102" s="42">
        <v>12</v>
      </c>
      <c r="P102" s="42">
        <v>0.54</v>
      </c>
    </row>
    <row r="103" spans="1:16" ht="28.9" customHeight="1" x14ac:dyDescent="0.25">
      <c r="A103" s="40">
        <v>4</v>
      </c>
      <c r="B103" s="57" t="s">
        <v>190</v>
      </c>
      <c r="C103" s="26" t="s">
        <v>179</v>
      </c>
      <c r="D103" s="55" t="s">
        <v>225</v>
      </c>
      <c r="E103" s="42">
        <v>1.4249999999999998</v>
      </c>
      <c r="F103" s="42">
        <v>4.1500000000000004</v>
      </c>
      <c r="G103" s="42">
        <v>6.4349999999999996</v>
      </c>
      <c r="H103" s="42">
        <v>68.790000000000006</v>
      </c>
      <c r="I103" s="42">
        <v>5.0000000000000001E-4</v>
      </c>
      <c r="J103" s="42">
        <v>5.0000000000000001E-3</v>
      </c>
      <c r="K103" s="42">
        <v>13.599999999999998</v>
      </c>
      <c r="L103" s="42">
        <v>1.8049999999999999</v>
      </c>
      <c r="M103" s="42">
        <v>40.299999999999997</v>
      </c>
      <c r="N103" s="42">
        <v>18.400000000000002</v>
      </c>
      <c r="O103" s="42">
        <v>39.299999999999997</v>
      </c>
      <c r="P103" s="42">
        <v>0.6</v>
      </c>
    </row>
    <row r="104" spans="1:16" ht="14.25" hidden="1" customHeight="1" x14ac:dyDescent="0.25">
      <c r="A104" s="40">
        <v>4</v>
      </c>
      <c r="B104" s="57"/>
      <c r="C104" s="26" t="s">
        <v>180</v>
      </c>
      <c r="D104" s="55">
        <v>260</v>
      </c>
      <c r="E104" s="42">
        <v>1.82</v>
      </c>
      <c r="F104" s="42">
        <v>5.2</v>
      </c>
      <c r="G104" s="42">
        <v>8.32</v>
      </c>
      <c r="H104" s="42">
        <v>87.36</v>
      </c>
      <c r="I104" s="42">
        <v>0</v>
      </c>
      <c r="J104" s="42">
        <v>0</v>
      </c>
      <c r="K104" s="42">
        <v>16.38</v>
      </c>
      <c r="L104" s="42">
        <v>2.34</v>
      </c>
      <c r="M104" s="42">
        <v>51.22</v>
      </c>
      <c r="N104" s="42">
        <v>23.14</v>
      </c>
      <c r="O104" s="42">
        <v>50.96</v>
      </c>
      <c r="P104" s="42">
        <v>0.78</v>
      </c>
    </row>
    <row r="105" spans="1:16" ht="13.5" hidden="1" customHeight="1" x14ac:dyDescent="0.25">
      <c r="A105" s="40">
        <v>4</v>
      </c>
      <c r="B105" s="57"/>
      <c r="C105" s="26" t="s">
        <v>163</v>
      </c>
      <c r="D105" s="55">
        <v>10</v>
      </c>
      <c r="E105" s="42">
        <v>2.5000000000000001E-2</v>
      </c>
      <c r="F105" s="42">
        <v>0.15</v>
      </c>
      <c r="G105" s="42">
        <v>3.5000000000000003E-2</v>
      </c>
      <c r="H105" s="42">
        <v>1.59</v>
      </c>
      <c r="I105" s="42">
        <v>5.0000000000000001E-4</v>
      </c>
      <c r="J105" s="42">
        <v>5.0000000000000001E-3</v>
      </c>
      <c r="K105" s="42">
        <v>1</v>
      </c>
      <c r="L105" s="42">
        <v>5.0000000000000001E-3</v>
      </c>
      <c r="M105" s="42">
        <v>0.9</v>
      </c>
      <c r="N105" s="42">
        <v>0.6</v>
      </c>
      <c r="O105" s="42">
        <v>0.1</v>
      </c>
      <c r="P105" s="42">
        <v>0</v>
      </c>
    </row>
    <row r="106" spans="1:16" ht="16.149999999999999" customHeight="1" x14ac:dyDescent="0.25">
      <c r="A106" s="40">
        <v>4</v>
      </c>
      <c r="B106" s="57" t="s">
        <v>236</v>
      </c>
      <c r="C106" s="26" t="s">
        <v>211</v>
      </c>
      <c r="D106" s="55" t="s">
        <v>273</v>
      </c>
      <c r="E106" s="42">
        <v>17.139130434782611</v>
      </c>
      <c r="F106" s="42">
        <v>16.782608695652176</v>
      </c>
      <c r="G106" s="42">
        <v>21.478260869565219</v>
      </c>
      <c r="H106" s="42">
        <v>305.5130434782609</v>
      </c>
      <c r="I106" s="42">
        <v>6.9565217391304363E-2</v>
      </c>
      <c r="J106" s="42">
        <v>0.69565217391304357</v>
      </c>
      <c r="K106" s="42">
        <v>0</v>
      </c>
      <c r="L106" s="42">
        <v>1.956521739130435</v>
      </c>
      <c r="M106" s="42">
        <v>21.913043478260875</v>
      </c>
      <c r="N106" s="42">
        <v>36.686956521739134</v>
      </c>
      <c r="O106" s="42">
        <v>157.14782608695657</v>
      </c>
      <c r="P106" s="42">
        <v>2.3739130434782609</v>
      </c>
    </row>
    <row r="107" spans="1:16" ht="16.149999999999999" hidden="1" customHeight="1" x14ac:dyDescent="0.25">
      <c r="B107" s="59"/>
      <c r="C107" s="26" t="s">
        <v>230</v>
      </c>
      <c r="D107" s="55">
        <v>90</v>
      </c>
      <c r="E107" s="42">
        <v>8.85</v>
      </c>
      <c r="F107" s="42">
        <v>9.25</v>
      </c>
      <c r="G107" s="42">
        <v>1.75</v>
      </c>
      <c r="H107" s="42">
        <v>125.65</v>
      </c>
      <c r="I107" s="42">
        <v>0.05</v>
      </c>
      <c r="J107" s="42">
        <v>0.5</v>
      </c>
      <c r="K107" s="42">
        <v>0</v>
      </c>
      <c r="L107" s="42">
        <v>0.75</v>
      </c>
      <c r="M107" s="42">
        <v>12.75</v>
      </c>
      <c r="N107" s="42">
        <v>13.15</v>
      </c>
      <c r="O107" s="42">
        <v>89.7</v>
      </c>
      <c r="P107" s="42">
        <v>1.05</v>
      </c>
    </row>
    <row r="108" spans="1:16" ht="16.149999999999999" hidden="1" customHeight="1" x14ac:dyDescent="0.25">
      <c r="B108" s="59"/>
      <c r="C108" s="26" t="s">
        <v>231</v>
      </c>
      <c r="D108" s="55">
        <v>150</v>
      </c>
      <c r="E108" s="42">
        <v>5.55</v>
      </c>
      <c r="F108" s="42">
        <v>4.5</v>
      </c>
      <c r="G108" s="42">
        <v>21.9</v>
      </c>
      <c r="H108" s="42">
        <v>150.29999999999998</v>
      </c>
      <c r="I108" s="42">
        <v>0</v>
      </c>
      <c r="J108" s="42">
        <v>0</v>
      </c>
      <c r="K108" s="42">
        <v>0</v>
      </c>
      <c r="L108" s="42">
        <v>1.05</v>
      </c>
      <c r="M108" s="42">
        <v>4.8</v>
      </c>
      <c r="N108" s="42">
        <v>21.15</v>
      </c>
      <c r="O108" s="42">
        <v>37.200000000000003</v>
      </c>
      <c r="P108" s="42">
        <v>1.05</v>
      </c>
    </row>
    <row r="109" spans="1:16" ht="15.6" customHeight="1" x14ac:dyDescent="0.25">
      <c r="A109" s="40">
        <v>4</v>
      </c>
      <c r="B109" s="57" t="s">
        <v>157</v>
      </c>
      <c r="C109" s="26" t="s">
        <v>56</v>
      </c>
      <c r="D109" s="55">
        <v>200</v>
      </c>
      <c r="E109" s="42">
        <v>0.28000000000000003</v>
      </c>
      <c r="F109" s="42">
        <v>0.1</v>
      </c>
      <c r="G109" s="42">
        <v>28.88</v>
      </c>
      <c r="H109" s="42">
        <v>117.54</v>
      </c>
      <c r="I109" s="42">
        <v>0</v>
      </c>
      <c r="J109" s="42">
        <v>19.3</v>
      </c>
      <c r="K109" s="42">
        <v>0</v>
      </c>
      <c r="L109" s="42">
        <v>0.16</v>
      </c>
      <c r="M109" s="42">
        <v>13.66</v>
      </c>
      <c r="N109" s="42">
        <v>7.38</v>
      </c>
      <c r="O109" s="42">
        <v>5.78</v>
      </c>
      <c r="P109" s="42">
        <v>0.46800000000000003</v>
      </c>
    </row>
    <row r="110" spans="1:16" ht="15.6" customHeight="1" x14ac:dyDescent="0.25">
      <c r="B110" s="57" t="s">
        <v>58</v>
      </c>
      <c r="C110" s="26" t="s">
        <v>20</v>
      </c>
      <c r="D110" s="55">
        <v>30</v>
      </c>
      <c r="E110" s="42">
        <v>2.2999999999999998</v>
      </c>
      <c r="F110" s="42">
        <v>0.20000000000000004</v>
      </c>
      <c r="G110" s="42">
        <v>14.8</v>
      </c>
      <c r="H110" s="42">
        <v>70.2</v>
      </c>
      <c r="I110" s="42">
        <v>0</v>
      </c>
      <c r="J110" s="42">
        <v>0</v>
      </c>
      <c r="K110" s="42">
        <v>0</v>
      </c>
      <c r="L110" s="42">
        <v>0.3</v>
      </c>
      <c r="M110" s="42">
        <v>6</v>
      </c>
      <c r="N110" s="42">
        <v>19.5</v>
      </c>
      <c r="O110" s="42">
        <v>4.2</v>
      </c>
      <c r="P110" s="42">
        <v>0.3</v>
      </c>
    </row>
    <row r="111" spans="1:16" ht="15.6" customHeight="1" x14ac:dyDescent="0.25">
      <c r="B111" s="57" t="s">
        <v>158</v>
      </c>
      <c r="C111" s="26" t="s">
        <v>21</v>
      </c>
      <c r="D111" s="55">
        <v>40</v>
      </c>
      <c r="E111" s="42">
        <v>2.6</v>
      </c>
      <c r="F111" s="42">
        <v>0.5</v>
      </c>
      <c r="G111" s="42">
        <v>15.8</v>
      </c>
      <c r="H111" s="42">
        <v>78.099999999999994</v>
      </c>
      <c r="I111" s="42">
        <v>0.1</v>
      </c>
      <c r="J111" s="42">
        <v>0</v>
      </c>
      <c r="K111" s="42">
        <v>0</v>
      </c>
      <c r="L111" s="42">
        <v>0.6</v>
      </c>
      <c r="M111" s="42">
        <v>11.599999999999998</v>
      </c>
      <c r="N111" s="42">
        <v>60</v>
      </c>
      <c r="O111" s="42">
        <v>18.8</v>
      </c>
      <c r="P111" s="42">
        <v>1.6</v>
      </c>
    </row>
    <row r="112" spans="1:16" ht="18" customHeight="1" x14ac:dyDescent="0.25">
      <c r="A112" s="40">
        <v>4</v>
      </c>
      <c r="B112" s="56"/>
      <c r="C112" s="56" t="s">
        <v>18</v>
      </c>
      <c r="D112" s="55"/>
      <c r="E112" s="56">
        <v>24.404130434782616</v>
      </c>
      <c r="F112" s="59">
        <v>21.852608695652176</v>
      </c>
      <c r="G112" s="59">
        <v>89.673260869565212</v>
      </c>
      <c r="H112" s="59">
        <v>652.98304347826092</v>
      </c>
      <c r="I112" s="59">
        <v>0.20606521739130437</v>
      </c>
      <c r="J112" s="59">
        <v>35.000652173913046</v>
      </c>
      <c r="K112" s="59">
        <v>13.599999999999998</v>
      </c>
      <c r="L112" s="59">
        <v>5.2415217391304347</v>
      </c>
      <c r="M112" s="59">
        <v>101.87304347826085</v>
      </c>
      <c r="N112" s="59">
        <v>157.56695652173914</v>
      </c>
      <c r="O112" s="59">
        <v>237.22782608695658</v>
      </c>
      <c r="P112" s="59">
        <v>5.8819130434782618</v>
      </c>
    </row>
    <row r="113" spans="1:16" ht="13.9" customHeight="1" x14ac:dyDescent="0.25">
      <c r="A113" s="40">
        <v>4</v>
      </c>
      <c r="B113" s="90" t="s">
        <v>22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</row>
    <row r="114" spans="1:16" ht="14.45" customHeight="1" x14ac:dyDescent="0.25">
      <c r="A114" s="40">
        <v>4</v>
      </c>
      <c r="B114" s="56" t="s">
        <v>184</v>
      </c>
      <c r="C114" s="26" t="s">
        <v>165</v>
      </c>
      <c r="D114" s="55" t="s">
        <v>271</v>
      </c>
      <c r="E114" s="42">
        <v>7.7219999999999995</v>
      </c>
      <c r="F114" s="42">
        <v>11.275</v>
      </c>
      <c r="G114" s="42">
        <v>33.538999999999994</v>
      </c>
      <c r="H114" s="42">
        <v>266.51900000000001</v>
      </c>
      <c r="I114" s="42">
        <v>0.15400000000000003</v>
      </c>
      <c r="J114" s="42">
        <v>0.40700000000000003</v>
      </c>
      <c r="K114" s="42">
        <v>2.2000000000000002E-2</v>
      </c>
      <c r="L114" s="42">
        <v>3.278</v>
      </c>
      <c r="M114" s="42">
        <v>86.482000000000014</v>
      </c>
      <c r="N114" s="42">
        <v>120.65899999999999</v>
      </c>
      <c r="O114" s="42">
        <v>33.341000000000001</v>
      </c>
      <c r="P114" s="42">
        <v>1.4409999999999998</v>
      </c>
    </row>
    <row r="115" spans="1:16" ht="15.6" customHeight="1" x14ac:dyDescent="0.25">
      <c r="B115" s="56" t="s">
        <v>159</v>
      </c>
      <c r="C115" s="26" t="s">
        <v>49</v>
      </c>
      <c r="D115" s="55">
        <v>200</v>
      </c>
      <c r="E115" s="42">
        <v>0.16</v>
      </c>
      <c r="F115" s="42">
        <v>0.16</v>
      </c>
      <c r="G115" s="42">
        <v>19.88</v>
      </c>
      <c r="H115" s="42">
        <v>81.599999999999994</v>
      </c>
      <c r="I115" s="42">
        <v>0.02</v>
      </c>
      <c r="J115" s="42">
        <v>0.9</v>
      </c>
      <c r="K115" s="42">
        <v>0</v>
      </c>
      <c r="L115" s="42">
        <v>0.08</v>
      </c>
      <c r="M115" s="42">
        <v>13.94</v>
      </c>
      <c r="N115" s="42">
        <v>4.4000000000000004</v>
      </c>
      <c r="O115" s="42">
        <v>5.14</v>
      </c>
      <c r="P115" s="42">
        <v>0.93600000000000005</v>
      </c>
    </row>
    <row r="116" spans="1:16" ht="15.6" customHeight="1" x14ac:dyDescent="0.25">
      <c r="A116" s="40">
        <v>4</v>
      </c>
      <c r="B116" s="56"/>
      <c r="C116" s="56" t="s">
        <v>18</v>
      </c>
      <c r="D116" s="55"/>
      <c r="E116" s="56">
        <v>7.8819999999999997</v>
      </c>
      <c r="F116" s="56">
        <v>11.435</v>
      </c>
      <c r="G116" s="56">
        <v>53.418999999999997</v>
      </c>
      <c r="H116" s="56">
        <v>348.11900000000003</v>
      </c>
      <c r="I116" s="56">
        <v>0.17400000000000002</v>
      </c>
      <c r="J116" s="56">
        <v>1.3069999999999999</v>
      </c>
      <c r="K116" s="56">
        <v>2.2000000000000002E-2</v>
      </c>
      <c r="L116" s="56">
        <v>3.3580000000000001</v>
      </c>
      <c r="M116" s="56">
        <v>100.42200000000001</v>
      </c>
      <c r="N116" s="56">
        <v>125.059</v>
      </c>
      <c r="O116" s="56">
        <v>38.481000000000002</v>
      </c>
      <c r="P116" s="56">
        <v>2.3769999999999998</v>
      </c>
    </row>
    <row r="117" spans="1:16" ht="17.45" customHeight="1" x14ac:dyDescent="0.25">
      <c r="A117" s="40">
        <v>4</v>
      </c>
      <c r="B117" s="56"/>
      <c r="C117" s="56" t="s">
        <v>28</v>
      </c>
      <c r="D117" s="55"/>
      <c r="E117" s="56">
        <v>49.213130434782613</v>
      </c>
      <c r="F117" s="56">
        <v>50.532608695652179</v>
      </c>
      <c r="G117" s="56">
        <v>206.60726086956521</v>
      </c>
      <c r="H117" s="56">
        <v>1508.0750434782608</v>
      </c>
      <c r="I117" s="56">
        <v>1.0790652173913045</v>
      </c>
      <c r="J117" s="56">
        <v>41.324652173913051</v>
      </c>
      <c r="K117" s="56">
        <v>33.095999999999997</v>
      </c>
      <c r="L117" s="56">
        <v>55.600521739130421</v>
      </c>
      <c r="M117" s="56">
        <v>520.40004347826084</v>
      </c>
      <c r="N117" s="56">
        <v>666.62595652173911</v>
      </c>
      <c r="O117" s="56">
        <v>326.41882608695659</v>
      </c>
      <c r="P117" s="56">
        <v>10.75991304347826</v>
      </c>
    </row>
    <row r="118" spans="1:16" s="36" customFormat="1" ht="20.100000000000001" customHeight="1" x14ac:dyDescent="0.25">
      <c r="B118" s="43"/>
      <c r="C118" s="43"/>
      <c r="D118" s="76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</row>
    <row r="119" spans="1:16" s="36" customFormat="1" ht="20.100000000000001" customHeight="1" x14ac:dyDescent="0.25">
      <c r="B119" s="37" t="s">
        <v>147</v>
      </c>
      <c r="C119" s="38"/>
      <c r="D119" s="76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</row>
    <row r="120" spans="1:16" s="36" customFormat="1" ht="20.100000000000001" customHeight="1" x14ac:dyDescent="0.25">
      <c r="B120" s="37" t="s">
        <v>142</v>
      </c>
      <c r="C120" s="38"/>
      <c r="D120" s="76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</row>
    <row r="121" spans="1:16" s="36" customFormat="1" x14ac:dyDescent="0.25">
      <c r="B121" s="37" t="s">
        <v>281</v>
      </c>
      <c r="C121" s="38"/>
      <c r="D121" s="74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</row>
    <row r="122" spans="1:16" s="36" customFormat="1" ht="20.100000000000001" hidden="1" customHeight="1" x14ac:dyDescent="0.25">
      <c r="B122" s="43"/>
      <c r="C122" s="43"/>
      <c r="D122" s="76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</row>
    <row r="123" spans="1:16" s="36" customFormat="1" ht="39.75" customHeight="1" x14ac:dyDescent="0.25">
      <c r="B123" s="91" t="s">
        <v>0</v>
      </c>
      <c r="C123" s="91" t="s">
        <v>1</v>
      </c>
      <c r="D123" s="92" t="s">
        <v>2</v>
      </c>
      <c r="E123" s="90" t="s">
        <v>3</v>
      </c>
      <c r="F123" s="90"/>
      <c r="G123" s="90"/>
      <c r="H123" s="90" t="s">
        <v>4</v>
      </c>
      <c r="I123" s="90" t="s">
        <v>5</v>
      </c>
      <c r="J123" s="90"/>
      <c r="K123" s="90"/>
      <c r="L123" s="90"/>
      <c r="M123" s="90" t="s">
        <v>6</v>
      </c>
      <c r="N123" s="90"/>
      <c r="O123" s="90"/>
      <c r="P123" s="90"/>
    </row>
    <row r="124" spans="1:16" s="36" customFormat="1" ht="19.899999999999999" customHeight="1" x14ac:dyDescent="0.25">
      <c r="B124" s="91"/>
      <c r="C124" s="91"/>
      <c r="D124" s="92"/>
      <c r="E124" s="56" t="s">
        <v>7</v>
      </c>
      <c r="F124" s="56" t="s">
        <v>8</v>
      </c>
      <c r="G124" s="56" t="s">
        <v>9</v>
      </c>
      <c r="H124" s="90"/>
      <c r="I124" s="56" t="s">
        <v>143</v>
      </c>
      <c r="J124" s="56" t="s">
        <v>10</v>
      </c>
      <c r="K124" s="56" t="s">
        <v>11</v>
      </c>
      <c r="L124" s="56" t="s">
        <v>12</v>
      </c>
      <c r="M124" s="56" t="s">
        <v>13</v>
      </c>
      <c r="N124" s="56" t="s">
        <v>14</v>
      </c>
      <c r="O124" s="56" t="s">
        <v>15</v>
      </c>
      <c r="P124" s="56" t="s">
        <v>16</v>
      </c>
    </row>
    <row r="125" spans="1:16" ht="15.6" customHeight="1" x14ac:dyDescent="0.25">
      <c r="A125" s="40">
        <v>5</v>
      </c>
      <c r="B125" s="90" t="s">
        <v>17</v>
      </c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</row>
    <row r="126" spans="1:16" ht="36" customHeight="1" x14ac:dyDescent="0.25">
      <c r="A126" s="40">
        <v>5</v>
      </c>
      <c r="B126" s="56" t="s">
        <v>286</v>
      </c>
      <c r="C126" s="26" t="s">
        <v>287</v>
      </c>
      <c r="D126" s="55">
        <v>150</v>
      </c>
      <c r="E126" s="42">
        <v>4.1849999999999996</v>
      </c>
      <c r="F126" s="42">
        <v>7.2850000000000001</v>
      </c>
      <c r="G126" s="42">
        <v>19.065000000000001</v>
      </c>
      <c r="H126" s="42">
        <v>158.56500000000003</v>
      </c>
      <c r="I126" s="42">
        <v>6.2E-2</v>
      </c>
      <c r="J126" s="42">
        <v>4.6189999999999998</v>
      </c>
      <c r="K126" s="42">
        <v>3.1E-2</v>
      </c>
      <c r="L126" s="42">
        <v>1.7360000000000002</v>
      </c>
      <c r="M126" s="42">
        <v>93.62</v>
      </c>
      <c r="N126" s="42">
        <v>106.95</v>
      </c>
      <c r="O126" s="42">
        <v>19.684999999999999</v>
      </c>
      <c r="P126" s="42">
        <v>0.93</v>
      </c>
    </row>
    <row r="127" spans="1:16" ht="17.45" customHeight="1" x14ac:dyDescent="0.25">
      <c r="A127" s="40">
        <v>5</v>
      </c>
      <c r="B127" s="56" t="s">
        <v>199</v>
      </c>
      <c r="C127" s="26" t="s">
        <v>288</v>
      </c>
      <c r="D127" s="55" t="s">
        <v>292</v>
      </c>
      <c r="E127" s="42">
        <v>3.29</v>
      </c>
      <c r="F127" s="42">
        <v>3.41</v>
      </c>
      <c r="G127" s="42">
        <v>17.13</v>
      </c>
      <c r="H127" s="42">
        <v>112.32</v>
      </c>
      <c r="I127" s="42">
        <v>0.12599999999999997</v>
      </c>
      <c r="J127" s="42">
        <v>0.1</v>
      </c>
      <c r="K127" s="42">
        <v>2.07E-2</v>
      </c>
      <c r="L127" s="42">
        <v>1.94</v>
      </c>
      <c r="M127" s="42">
        <v>49.100000000000009</v>
      </c>
      <c r="N127" s="42">
        <v>48.3</v>
      </c>
      <c r="O127" s="42">
        <v>103.4</v>
      </c>
      <c r="P127" s="42">
        <v>1.06</v>
      </c>
    </row>
    <row r="128" spans="1:16" ht="15.6" customHeight="1" x14ac:dyDescent="0.25">
      <c r="A128" s="40">
        <v>5</v>
      </c>
      <c r="B128" s="56" t="s">
        <v>242</v>
      </c>
      <c r="C128" s="26" t="s">
        <v>26</v>
      </c>
      <c r="D128" s="55" t="s">
        <v>114</v>
      </c>
      <c r="E128" s="42">
        <v>0.08</v>
      </c>
      <c r="F128" s="42">
        <v>0.02</v>
      </c>
      <c r="G128" s="42">
        <v>15</v>
      </c>
      <c r="H128" s="42">
        <v>60.5</v>
      </c>
      <c r="I128" s="42">
        <v>0</v>
      </c>
      <c r="J128" s="42">
        <v>0</v>
      </c>
      <c r="K128" s="42">
        <v>0.04</v>
      </c>
      <c r="L128" s="42">
        <v>0</v>
      </c>
      <c r="M128" s="42">
        <v>11.1</v>
      </c>
      <c r="N128" s="42">
        <v>1.4</v>
      </c>
      <c r="O128" s="42">
        <v>2.8</v>
      </c>
      <c r="P128" s="42">
        <v>0.28000000000000003</v>
      </c>
    </row>
    <row r="129" spans="1:16" ht="15.6" customHeight="1" x14ac:dyDescent="0.25">
      <c r="B129" s="56"/>
      <c r="C129" s="26" t="s">
        <v>207</v>
      </c>
      <c r="D129" s="55">
        <v>200</v>
      </c>
      <c r="E129" s="42">
        <v>5.8</v>
      </c>
      <c r="F129" s="42">
        <v>6.4</v>
      </c>
      <c r="G129" s="42">
        <v>9.4</v>
      </c>
      <c r="H129" s="42">
        <v>118.4</v>
      </c>
      <c r="I129" s="42">
        <v>0.1</v>
      </c>
      <c r="J129" s="42">
        <v>2.6</v>
      </c>
      <c r="K129" s="42">
        <v>0</v>
      </c>
      <c r="L129" s="42">
        <v>0</v>
      </c>
      <c r="M129" s="42">
        <v>240</v>
      </c>
      <c r="N129" s="42">
        <v>180</v>
      </c>
      <c r="O129" s="42">
        <v>28</v>
      </c>
      <c r="P129" s="42">
        <v>0.2</v>
      </c>
    </row>
    <row r="130" spans="1:16" ht="18" customHeight="1" x14ac:dyDescent="0.25">
      <c r="A130" s="40">
        <v>5</v>
      </c>
      <c r="B130" s="56"/>
      <c r="C130" s="56" t="s">
        <v>18</v>
      </c>
      <c r="D130" s="55"/>
      <c r="E130" s="56">
        <f>SUM(E126:E129)</f>
        <v>13.355</v>
      </c>
      <c r="F130" s="88">
        <f t="shared" ref="F130:P130" si="0">SUM(F126:F129)</f>
        <v>17.115000000000002</v>
      </c>
      <c r="G130" s="88">
        <f t="shared" si="0"/>
        <v>60.594999999999999</v>
      </c>
      <c r="H130" s="88">
        <f t="shared" si="0"/>
        <v>449.78499999999997</v>
      </c>
      <c r="I130" s="88">
        <f t="shared" si="0"/>
        <v>0.28799999999999998</v>
      </c>
      <c r="J130" s="88">
        <f t="shared" si="0"/>
        <v>7.3189999999999991</v>
      </c>
      <c r="K130" s="88">
        <f t="shared" si="0"/>
        <v>9.1700000000000004E-2</v>
      </c>
      <c r="L130" s="88">
        <f t="shared" si="0"/>
        <v>3.6760000000000002</v>
      </c>
      <c r="M130" s="88">
        <f t="shared" si="0"/>
        <v>393.82000000000005</v>
      </c>
      <c r="N130" s="88">
        <f t="shared" si="0"/>
        <v>336.65</v>
      </c>
      <c r="O130" s="88">
        <f t="shared" si="0"/>
        <v>153.88499999999999</v>
      </c>
      <c r="P130" s="88">
        <f t="shared" si="0"/>
        <v>2.4700000000000006</v>
      </c>
    </row>
    <row r="131" spans="1:16" ht="12.6" customHeight="1" x14ac:dyDescent="0.25">
      <c r="A131" s="40">
        <v>5</v>
      </c>
      <c r="B131" s="90" t="s">
        <v>19</v>
      </c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</row>
    <row r="132" spans="1:16" ht="18" customHeight="1" x14ac:dyDescent="0.25">
      <c r="A132" s="40">
        <v>5</v>
      </c>
      <c r="B132" s="55" t="s">
        <v>241</v>
      </c>
      <c r="C132" s="26" t="s">
        <v>217</v>
      </c>
      <c r="D132" s="55">
        <v>60</v>
      </c>
      <c r="E132" s="42">
        <v>0.51600000000000001</v>
      </c>
      <c r="F132" s="42">
        <v>3.0660000000000003</v>
      </c>
      <c r="G132" s="42">
        <v>1.5659999999999998</v>
      </c>
      <c r="H132" s="42">
        <v>35.886000000000003</v>
      </c>
      <c r="I132" s="42">
        <v>1.2E-2</v>
      </c>
      <c r="J132" s="42">
        <v>3.33</v>
      </c>
      <c r="K132" s="42">
        <v>0</v>
      </c>
      <c r="L132" s="42">
        <v>1.3859999999999999</v>
      </c>
      <c r="M132" s="42">
        <v>13.968000000000002</v>
      </c>
      <c r="N132" s="42">
        <v>16.943999999999999</v>
      </c>
      <c r="O132" s="42">
        <v>8.0640000000000001</v>
      </c>
      <c r="P132" s="42">
        <v>0.36599999999999999</v>
      </c>
    </row>
    <row r="133" spans="1:16" ht="18" customHeight="1" x14ac:dyDescent="0.25">
      <c r="A133" s="40">
        <v>5</v>
      </c>
      <c r="B133" s="56" t="s">
        <v>172</v>
      </c>
      <c r="C133" s="26" t="s">
        <v>112</v>
      </c>
      <c r="D133" s="55">
        <v>200</v>
      </c>
      <c r="E133" s="42">
        <v>8.1999999999999993</v>
      </c>
      <c r="F133" s="42">
        <v>8.6</v>
      </c>
      <c r="G133" s="42">
        <v>30</v>
      </c>
      <c r="H133" s="42">
        <v>230.2</v>
      </c>
      <c r="I133" s="42">
        <v>0</v>
      </c>
      <c r="J133" s="42">
        <v>0.2</v>
      </c>
      <c r="K133" s="42">
        <v>12.8</v>
      </c>
      <c r="L133" s="42">
        <v>0.6</v>
      </c>
      <c r="M133" s="42">
        <v>40.799999999999997</v>
      </c>
      <c r="N133" s="42">
        <v>167</v>
      </c>
      <c r="O133" s="42">
        <v>46</v>
      </c>
      <c r="P133" s="42">
        <v>3.2</v>
      </c>
    </row>
    <row r="134" spans="1:16" ht="18" customHeight="1" x14ac:dyDescent="0.25">
      <c r="A134" s="40">
        <v>5</v>
      </c>
      <c r="B134" s="56" t="s">
        <v>220</v>
      </c>
      <c r="C134" s="26" t="s">
        <v>219</v>
      </c>
      <c r="D134" s="55">
        <v>90</v>
      </c>
      <c r="E134" s="42">
        <v>11.396000000000001</v>
      </c>
      <c r="F134" s="42">
        <v>14.013999999999999</v>
      </c>
      <c r="G134" s="42">
        <v>3.6959999999999997</v>
      </c>
      <c r="H134" s="42">
        <v>186.49399999999997</v>
      </c>
      <c r="I134" s="42">
        <v>7.6999999999999999E-2</v>
      </c>
      <c r="J134" s="42">
        <v>7.6999999999999999E-2</v>
      </c>
      <c r="K134" s="42">
        <v>0.308</v>
      </c>
      <c r="L134" s="42">
        <v>1.6170000000000002</v>
      </c>
      <c r="M134" s="42">
        <v>18.788</v>
      </c>
      <c r="N134" s="42">
        <v>14.552999999999999</v>
      </c>
      <c r="O134" s="42">
        <v>125.81800000000001</v>
      </c>
      <c r="P134" s="42">
        <v>1.54</v>
      </c>
    </row>
    <row r="135" spans="1:16" ht="18" customHeight="1" x14ac:dyDescent="0.25">
      <c r="B135" s="56" t="s">
        <v>185</v>
      </c>
      <c r="C135" s="26" t="s">
        <v>139</v>
      </c>
      <c r="D135" s="55">
        <v>150</v>
      </c>
      <c r="E135" s="42">
        <v>3.6</v>
      </c>
      <c r="F135" s="42">
        <v>4.0199999999999996</v>
      </c>
      <c r="G135" s="42">
        <v>31.47</v>
      </c>
      <c r="H135" s="42">
        <v>176.46</v>
      </c>
      <c r="I135" s="42">
        <v>0.03</v>
      </c>
      <c r="J135" s="42">
        <v>0</v>
      </c>
      <c r="K135" s="42">
        <v>19.350000000000001</v>
      </c>
      <c r="L135" s="42">
        <v>0.25500000000000006</v>
      </c>
      <c r="M135" s="42">
        <v>5.91</v>
      </c>
      <c r="N135" s="42">
        <v>77.805000000000007</v>
      </c>
      <c r="O135" s="42">
        <v>25.454999999999998</v>
      </c>
      <c r="P135" s="42">
        <v>0.52500000000000002</v>
      </c>
    </row>
    <row r="136" spans="1:16" ht="18" customHeight="1" x14ac:dyDescent="0.25">
      <c r="B136" s="73" t="s">
        <v>277</v>
      </c>
      <c r="C136" s="62" t="s">
        <v>278</v>
      </c>
      <c r="D136" s="75" t="s">
        <v>279</v>
      </c>
      <c r="E136" s="42">
        <v>11.7</v>
      </c>
      <c r="F136" s="42">
        <v>14.759999999999998</v>
      </c>
      <c r="G136" s="42">
        <v>20.88</v>
      </c>
      <c r="H136" s="42">
        <v>263.15999999999997</v>
      </c>
      <c r="I136" s="42">
        <v>0</v>
      </c>
      <c r="J136" s="42">
        <v>0.36</v>
      </c>
      <c r="K136" s="42">
        <v>5.76</v>
      </c>
      <c r="L136" s="42">
        <v>7.2</v>
      </c>
      <c r="M136" s="42">
        <v>52.2</v>
      </c>
      <c r="N136" s="42">
        <v>31.680000000000003</v>
      </c>
      <c r="O136" s="42">
        <v>233.28</v>
      </c>
      <c r="P136" s="42">
        <v>3.06</v>
      </c>
    </row>
    <row r="137" spans="1:16" ht="18" customHeight="1" x14ac:dyDescent="0.25">
      <c r="B137" s="73"/>
      <c r="C137" s="62" t="s">
        <v>98</v>
      </c>
      <c r="D137" s="75"/>
      <c r="E137" s="73">
        <v>8.8986666666666654</v>
      </c>
      <c r="F137" s="73">
        <v>10.931333333333333</v>
      </c>
      <c r="G137" s="73">
        <v>18.681999999999999</v>
      </c>
      <c r="H137" s="73">
        <v>208.70466666666664</v>
      </c>
      <c r="I137" s="73">
        <v>3.5666666666666666E-2</v>
      </c>
      <c r="J137" s="73">
        <v>0.14566666666666667</v>
      </c>
      <c r="K137" s="73">
        <v>8.472666666666667</v>
      </c>
      <c r="L137" s="73">
        <v>3.0240000000000005</v>
      </c>
      <c r="M137" s="73">
        <v>25.632666666666665</v>
      </c>
      <c r="N137" s="73">
        <v>41.346000000000004</v>
      </c>
      <c r="O137" s="73">
        <v>128.18433333333334</v>
      </c>
      <c r="P137" s="73">
        <v>1.7083333333333333</v>
      </c>
    </row>
    <row r="138" spans="1:16" ht="18" customHeight="1" x14ac:dyDescent="0.25">
      <c r="B138" s="57"/>
      <c r="C138" s="26" t="s">
        <v>194</v>
      </c>
      <c r="D138" s="55">
        <v>150</v>
      </c>
      <c r="E138" s="42">
        <v>1.3999999999999997</v>
      </c>
      <c r="F138" s="42">
        <v>0.20000000000000004</v>
      </c>
      <c r="G138" s="42">
        <v>14.3</v>
      </c>
      <c r="H138" s="42">
        <v>64.599999999999994</v>
      </c>
      <c r="I138" s="42">
        <v>5.9999999999999991E-2</v>
      </c>
      <c r="J138" s="42">
        <v>15</v>
      </c>
      <c r="K138" s="42">
        <v>0</v>
      </c>
      <c r="L138" s="42">
        <v>1.7</v>
      </c>
      <c r="M138" s="42">
        <v>30</v>
      </c>
      <c r="N138" s="42">
        <v>51</v>
      </c>
      <c r="O138" s="42">
        <v>24</v>
      </c>
      <c r="P138" s="42">
        <v>0.9</v>
      </c>
    </row>
    <row r="139" spans="1:16" ht="18" customHeight="1" x14ac:dyDescent="0.25">
      <c r="A139" s="40">
        <v>5</v>
      </c>
      <c r="B139" s="56" t="s">
        <v>166</v>
      </c>
      <c r="C139" s="26" t="s">
        <v>53</v>
      </c>
      <c r="D139" s="55">
        <v>200</v>
      </c>
      <c r="E139" s="42">
        <v>0.57999999999999996</v>
      </c>
      <c r="F139" s="42">
        <v>0.06</v>
      </c>
      <c r="G139" s="42">
        <v>30.2</v>
      </c>
      <c r="H139" s="42">
        <v>123.66</v>
      </c>
      <c r="I139" s="42">
        <v>0</v>
      </c>
      <c r="J139" s="42">
        <v>1.1000000000000001</v>
      </c>
      <c r="K139" s="42">
        <v>0</v>
      </c>
      <c r="L139" s="42">
        <v>0.18</v>
      </c>
      <c r="M139" s="42">
        <v>15.7</v>
      </c>
      <c r="N139" s="42">
        <v>16.32</v>
      </c>
      <c r="O139" s="42">
        <v>3.36</v>
      </c>
      <c r="P139" s="42">
        <v>0.38</v>
      </c>
    </row>
    <row r="140" spans="1:16" ht="18" customHeight="1" x14ac:dyDescent="0.25">
      <c r="A140" s="40">
        <v>5</v>
      </c>
      <c r="B140" s="56" t="s">
        <v>58</v>
      </c>
      <c r="C140" s="26" t="s">
        <v>20</v>
      </c>
      <c r="D140" s="55">
        <v>30</v>
      </c>
      <c r="E140" s="42">
        <v>2.2999999999999998</v>
      </c>
      <c r="F140" s="42">
        <v>0.20000000000000004</v>
      </c>
      <c r="G140" s="42">
        <v>14.8</v>
      </c>
      <c r="H140" s="42">
        <v>70.2</v>
      </c>
      <c r="I140" s="42">
        <v>0</v>
      </c>
      <c r="J140" s="42">
        <v>0</v>
      </c>
      <c r="K140" s="42">
        <v>0</v>
      </c>
      <c r="L140" s="42">
        <v>0.3</v>
      </c>
      <c r="M140" s="42">
        <v>6</v>
      </c>
      <c r="N140" s="42">
        <v>19.5</v>
      </c>
      <c r="O140" s="42">
        <v>4.2</v>
      </c>
      <c r="P140" s="42">
        <v>0.3</v>
      </c>
    </row>
    <row r="141" spans="1:16" ht="18" customHeight="1" x14ac:dyDescent="0.25">
      <c r="A141" s="40">
        <v>5</v>
      </c>
      <c r="B141" s="56" t="s">
        <v>158</v>
      </c>
      <c r="C141" s="26" t="s">
        <v>21</v>
      </c>
      <c r="D141" s="55">
        <v>40</v>
      </c>
      <c r="E141" s="42">
        <v>2.6</v>
      </c>
      <c r="F141" s="42">
        <v>0.5</v>
      </c>
      <c r="G141" s="42">
        <v>15.8</v>
      </c>
      <c r="H141" s="42">
        <v>78.099999999999994</v>
      </c>
      <c r="I141" s="42">
        <v>0.1</v>
      </c>
      <c r="J141" s="42">
        <v>0</v>
      </c>
      <c r="K141" s="42">
        <v>0</v>
      </c>
      <c r="L141" s="42">
        <v>0.6</v>
      </c>
      <c r="M141" s="42">
        <v>11.599999999999998</v>
      </c>
      <c r="N141" s="42">
        <v>60</v>
      </c>
      <c r="O141" s="42">
        <v>18.8</v>
      </c>
      <c r="P141" s="42">
        <v>1.6</v>
      </c>
    </row>
    <row r="142" spans="1:16" ht="13.15" customHeight="1" x14ac:dyDescent="0.25">
      <c r="A142" s="40">
        <v>5</v>
      </c>
      <c r="B142" s="56"/>
      <c r="C142" s="56" t="s">
        <v>18</v>
      </c>
      <c r="D142" s="55"/>
      <c r="E142" s="59">
        <v>24.494666666666664</v>
      </c>
      <c r="F142" s="73">
        <v>23.557333333333329</v>
      </c>
      <c r="G142" s="73">
        <v>125.348</v>
      </c>
      <c r="H142" s="73">
        <v>811.35066666666671</v>
      </c>
      <c r="I142" s="73">
        <v>0.20766666666666667</v>
      </c>
      <c r="J142" s="73">
        <v>19.77566666666667</v>
      </c>
      <c r="K142" s="73">
        <v>21.272666666666666</v>
      </c>
      <c r="L142" s="73">
        <v>7.7899999999999991</v>
      </c>
      <c r="M142" s="73">
        <v>143.70066666666665</v>
      </c>
      <c r="N142" s="73">
        <v>372.10999999999996</v>
      </c>
      <c r="O142" s="73">
        <v>232.60833333333335</v>
      </c>
      <c r="P142" s="73">
        <v>8.4543333333333344</v>
      </c>
    </row>
    <row r="143" spans="1:16" ht="13.9" customHeight="1" x14ac:dyDescent="0.25">
      <c r="A143" s="40">
        <v>5</v>
      </c>
      <c r="B143" s="90" t="s">
        <v>22</v>
      </c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</row>
    <row r="144" spans="1:16" ht="30" customHeight="1" x14ac:dyDescent="0.25">
      <c r="A144" s="40">
        <v>5</v>
      </c>
      <c r="B144" s="56" t="s">
        <v>170</v>
      </c>
      <c r="C144" s="26" t="s">
        <v>195</v>
      </c>
      <c r="D144" s="55" t="s">
        <v>274</v>
      </c>
      <c r="E144" s="42">
        <v>5.4270000000000005</v>
      </c>
      <c r="F144" s="42">
        <v>4.2479999999999993</v>
      </c>
      <c r="G144" s="42">
        <v>20.241</v>
      </c>
      <c r="H144" s="42">
        <v>140.904</v>
      </c>
      <c r="I144" s="42">
        <v>6.3E-2</v>
      </c>
      <c r="J144" s="42">
        <v>1.0439999999999998</v>
      </c>
      <c r="K144" s="42">
        <v>3.6000000000000004E-2</v>
      </c>
      <c r="L144" s="42">
        <v>1.179</v>
      </c>
      <c r="M144" s="42">
        <v>43.2</v>
      </c>
      <c r="N144" s="42">
        <v>55.17</v>
      </c>
      <c r="O144" s="42">
        <v>13.05</v>
      </c>
      <c r="P144" s="42">
        <v>15.795</v>
      </c>
    </row>
    <row r="145" spans="1:16" ht="15.6" customHeight="1" x14ac:dyDescent="0.25">
      <c r="A145" s="40">
        <v>5</v>
      </c>
      <c r="B145" s="56" t="s">
        <v>168</v>
      </c>
      <c r="C145" s="26" t="s">
        <v>57</v>
      </c>
      <c r="D145" s="55">
        <v>200</v>
      </c>
      <c r="E145" s="42">
        <v>0.66</v>
      </c>
      <c r="F145" s="42">
        <v>0.1</v>
      </c>
      <c r="G145" s="42">
        <v>28.02</v>
      </c>
      <c r="H145" s="42">
        <v>115.62</v>
      </c>
      <c r="I145" s="42">
        <v>0</v>
      </c>
      <c r="J145" s="42">
        <v>0.02</v>
      </c>
      <c r="K145" s="42">
        <v>0.68</v>
      </c>
      <c r="L145" s="42">
        <v>0.5</v>
      </c>
      <c r="M145" s="42">
        <v>32.479999999999997</v>
      </c>
      <c r="N145" s="42">
        <v>17.46</v>
      </c>
      <c r="O145" s="42">
        <v>23.44</v>
      </c>
      <c r="P145" s="42">
        <v>0.7</v>
      </c>
    </row>
    <row r="146" spans="1:16" ht="13.9" customHeight="1" x14ac:dyDescent="0.25">
      <c r="A146" s="40">
        <v>5</v>
      </c>
      <c r="B146" s="56"/>
      <c r="C146" s="56" t="s">
        <v>18</v>
      </c>
      <c r="D146" s="55"/>
      <c r="E146" s="56">
        <v>6.0870000000000006</v>
      </c>
      <c r="F146" s="57">
        <v>4.347999999999999</v>
      </c>
      <c r="G146" s="57">
        <v>48.260999999999996</v>
      </c>
      <c r="H146" s="57">
        <v>256.524</v>
      </c>
      <c r="I146" s="57">
        <v>6.3E-2</v>
      </c>
      <c r="J146" s="57">
        <v>1.0639999999999998</v>
      </c>
      <c r="K146" s="57">
        <v>0.71600000000000008</v>
      </c>
      <c r="L146" s="57">
        <v>1.679</v>
      </c>
      <c r="M146" s="57">
        <v>75.680000000000007</v>
      </c>
      <c r="N146" s="57">
        <v>72.63</v>
      </c>
      <c r="O146" s="57">
        <v>36.49</v>
      </c>
      <c r="P146" s="57">
        <v>16.495000000000001</v>
      </c>
    </row>
    <row r="147" spans="1:16" ht="14.45" customHeight="1" x14ac:dyDescent="0.25">
      <c r="A147" s="40">
        <v>5</v>
      </c>
      <c r="B147" s="56"/>
      <c r="C147" s="56" t="s">
        <v>29</v>
      </c>
      <c r="D147" s="55"/>
      <c r="E147" s="56">
        <f>E146+E142+E130</f>
        <v>43.936666666666667</v>
      </c>
      <c r="F147" s="88">
        <f t="shared" ref="F147:P147" si="1">F146+F142+F130</f>
        <v>45.020333333333326</v>
      </c>
      <c r="G147" s="88">
        <f t="shared" si="1"/>
        <v>234.20399999999998</v>
      </c>
      <c r="H147" s="88">
        <f t="shared" si="1"/>
        <v>1517.6596666666665</v>
      </c>
      <c r="I147" s="88">
        <f t="shared" si="1"/>
        <v>0.55866666666666664</v>
      </c>
      <c r="J147" s="88">
        <f t="shared" si="1"/>
        <v>28.158666666666669</v>
      </c>
      <c r="K147" s="88">
        <f t="shared" si="1"/>
        <v>22.080366666666666</v>
      </c>
      <c r="L147" s="88">
        <f t="shared" si="1"/>
        <v>13.145</v>
      </c>
      <c r="M147" s="88">
        <f t="shared" si="1"/>
        <v>613.20066666666673</v>
      </c>
      <c r="N147" s="88">
        <f t="shared" si="1"/>
        <v>781.38999999999987</v>
      </c>
      <c r="O147" s="88">
        <f t="shared" si="1"/>
        <v>422.98333333333335</v>
      </c>
      <c r="P147" s="88">
        <f t="shared" si="1"/>
        <v>27.419333333333334</v>
      </c>
    </row>
    <row r="148" spans="1:16" s="36" customFormat="1" ht="20.100000000000001" customHeight="1" x14ac:dyDescent="0.25">
      <c r="B148" s="43"/>
      <c r="C148" s="43"/>
      <c r="D148" s="76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</row>
    <row r="149" spans="1:16" s="36" customFormat="1" ht="20.100000000000001" customHeight="1" x14ac:dyDescent="0.25">
      <c r="B149" s="37" t="s">
        <v>148</v>
      </c>
      <c r="C149" s="38"/>
      <c r="D149" s="76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</row>
    <row r="150" spans="1:16" s="36" customFormat="1" ht="20.100000000000001" customHeight="1" x14ac:dyDescent="0.25">
      <c r="B150" s="37" t="s">
        <v>149</v>
      </c>
      <c r="C150" s="38"/>
      <c r="D150" s="76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</row>
    <row r="151" spans="1:16" s="36" customFormat="1" x14ac:dyDescent="0.25">
      <c r="B151" s="37" t="s">
        <v>281</v>
      </c>
      <c r="C151" s="38"/>
      <c r="D151" s="74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</row>
    <row r="152" spans="1:16" s="36" customFormat="1" ht="20.100000000000001" hidden="1" customHeight="1" x14ac:dyDescent="0.25">
      <c r="B152" s="43"/>
      <c r="C152" s="43"/>
      <c r="D152" s="76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</row>
    <row r="153" spans="1:16" s="36" customFormat="1" ht="35.25" customHeight="1" x14ac:dyDescent="0.25">
      <c r="B153" s="91" t="s">
        <v>0</v>
      </c>
      <c r="C153" s="91" t="s">
        <v>1</v>
      </c>
      <c r="D153" s="92" t="s">
        <v>2</v>
      </c>
      <c r="E153" s="90" t="s">
        <v>3</v>
      </c>
      <c r="F153" s="90"/>
      <c r="G153" s="90"/>
      <c r="H153" s="90" t="s">
        <v>4</v>
      </c>
      <c r="I153" s="90" t="s">
        <v>5</v>
      </c>
      <c r="J153" s="90"/>
      <c r="K153" s="90"/>
      <c r="L153" s="90"/>
      <c r="M153" s="90" t="s">
        <v>6</v>
      </c>
      <c r="N153" s="90"/>
      <c r="O153" s="90"/>
      <c r="P153" s="90"/>
    </row>
    <row r="154" spans="1:16" s="36" customFormat="1" ht="27.6" customHeight="1" x14ac:dyDescent="0.25">
      <c r="B154" s="91"/>
      <c r="C154" s="91"/>
      <c r="D154" s="92"/>
      <c r="E154" s="56" t="s">
        <v>7</v>
      </c>
      <c r="F154" s="56" t="s">
        <v>8</v>
      </c>
      <c r="G154" s="56" t="s">
        <v>9</v>
      </c>
      <c r="H154" s="90"/>
      <c r="I154" s="56" t="s">
        <v>143</v>
      </c>
      <c r="J154" s="56" t="s">
        <v>10</v>
      </c>
      <c r="K154" s="56" t="s">
        <v>11</v>
      </c>
      <c r="L154" s="56" t="s">
        <v>12</v>
      </c>
      <c r="M154" s="56" t="s">
        <v>13</v>
      </c>
      <c r="N154" s="56" t="s">
        <v>14</v>
      </c>
      <c r="O154" s="56" t="s">
        <v>15</v>
      </c>
      <c r="P154" s="56" t="s">
        <v>16</v>
      </c>
    </row>
    <row r="155" spans="1:16" ht="15" customHeight="1" x14ac:dyDescent="0.25">
      <c r="A155" s="40">
        <v>6</v>
      </c>
      <c r="B155" s="90" t="s">
        <v>17</v>
      </c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</row>
    <row r="156" spans="1:16" ht="30.75" customHeight="1" x14ac:dyDescent="0.25">
      <c r="A156" s="40">
        <v>6</v>
      </c>
      <c r="B156" s="55" t="s">
        <v>187</v>
      </c>
      <c r="C156" s="26" t="s">
        <v>221</v>
      </c>
      <c r="D156" s="55" t="s">
        <v>272</v>
      </c>
      <c r="E156" s="41">
        <v>8.2899999999999991</v>
      </c>
      <c r="F156" s="41">
        <v>11.275</v>
      </c>
      <c r="G156" s="41">
        <v>23.165000000000006</v>
      </c>
      <c r="H156" s="41">
        <v>227.29500000000004</v>
      </c>
      <c r="I156" s="41">
        <v>6.0499999999999998E-2</v>
      </c>
      <c r="J156" s="41">
        <v>0.84000000000000019</v>
      </c>
      <c r="K156" s="41">
        <v>6.5000000000000002E-2</v>
      </c>
      <c r="L156" s="41">
        <v>46.34</v>
      </c>
      <c r="M156" s="41">
        <v>96.750000000000014</v>
      </c>
      <c r="N156" s="41">
        <v>85.95</v>
      </c>
      <c r="O156" s="41">
        <v>14.55</v>
      </c>
      <c r="P156" s="41">
        <v>0.31000000000000005</v>
      </c>
    </row>
    <row r="157" spans="1:16" ht="19.149999999999999" customHeight="1" x14ac:dyDescent="0.25">
      <c r="B157" s="55"/>
      <c r="C157" s="26" t="s">
        <v>193</v>
      </c>
      <c r="D157" s="55">
        <v>50</v>
      </c>
      <c r="E157" s="41">
        <v>3.5</v>
      </c>
      <c r="F157" s="63">
        <v>3.75</v>
      </c>
      <c r="G157" s="63">
        <v>17.45</v>
      </c>
      <c r="H157" s="63">
        <v>117.55</v>
      </c>
      <c r="I157" s="63">
        <v>0.02</v>
      </c>
      <c r="J157" s="63">
        <v>4.4999999999999998E-2</v>
      </c>
      <c r="K157" s="63">
        <v>0.05</v>
      </c>
      <c r="L157" s="63">
        <v>2.1</v>
      </c>
      <c r="M157" s="63">
        <v>15.35</v>
      </c>
      <c r="N157" s="63">
        <v>28.55</v>
      </c>
      <c r="O157" s="63">
        <v>3.2</v>
      </c>
      <c r="P157" s="63">
        <v>0.35</v>
      </c>
    </row>
    <row r="158" spans="1:16" ht="19.149999999999999" customHeight="1" x14ac:dyDescent="0.25">
      <c r="B158" s="55"/>
      <c r="C158" s="62" t="s">
        <v>216</v>
      </c>
      <c r="D158" s="55">
        <v>110</v>
      </c>
      <c r="E158" s="63">
        <v>6.38</v>
      </c>
      <c r="F158" s="63">
        <v>5.5</v>
      </c>
      <c r="G158" s="63">
        <v>8.8000000000000007</v>
      </c>
      <c r="H158" s="63">
        <v>110.22</v>
      </c>
      <c r="I158" s="63">
        <v>0.11</v>
      </c>
      <c r="J158" s="63">
        <v>1.54</v>
      </c>
      <c r="K158" s="63">
        <v>0.44</v>
      </c>
      <c r="L158" s="63">
        <v>0.11</v>
      </c>
      <c r="M158" s="63">
        <v>264</v>
      </c>
      <c r="N158" s="63">
        <v>181.5</v>
      </c>
      <c r="O158" s="63">
        <v>30.8</v>
      </c>
      <c r="P158" s="63">
        <v>0.22</v>
      </c>
    </row>
    <row r="159" spans="1:16" ht="18" customHeight="1" x14ac:dyDescent="0.25">
      <c r="A159" s="40">
        <v>6</v>
      </c>
      <c r="B159" s="56" t="s">
        <v>242</v>
      </c>
      <c r="C159" s="26" t="s">
        <v>26</v>
      </c>
      <c r="D159" s="55" t="s">
        <v>114</v>
      </c>
      <c r="E159" s="63">
        <v>0.08</v>
      </c>
      <c r="F159" s="63">
        <v>0.02</v>
      </c>
      <c r="G159" s="63">
        <v>15</v>
      </c>
      <c r="H159" s="63">
        <v>60.5</v>
      </c>
      <c r="I159" s="63">
        <v>0</v>
      </c>
      <c r="J159" s="63">
        <v>0</v>
      </c>
      <c r="K159" s="63">
        <v>0.04</v>
      </c>
      <c r="L159" s="63">
        <v>0</v>
      </c>
      <c r="M159" s="63">
        <v>11.1</v>
      </c>
      <c r="N159" s="63">
        <v>1.4</v>
      </c>
      <c r="O159" s="63">
        <v>2.8</v>
      </c>
      <c r="P159" s="63">
        <v>0.28000000000000003</v>
      </c>
    </row>
    <row r="160" spans="1:16" ht="13.9" customHeight="1" x14ac:dyDescent="0.25">
      <c r="A160" s="40">
        <v>6</v>
      </c>
      <c r="B160" s="56"/>
      <c r="C160" s="56" t="s">
        <v>18</v>
      </c>
      <c r="D160" s="77"/>
      <c r="E160" s="56">
        <v>18.249999999999996</v>
      </c>
      <c r="F160" s="56">
        <v>20.544999999999998</v>
      </c>
      <c r="G160" s="56">
        <v>64.415000000000006</v>
      </c>
      <c r="H160" s="56">
        <v>515.56500000000005</v>
      </c>
      <c r="I160" s="56">
        <v>0.1905</v>
      </c>
      <c r="J160" s="56">
        <v>2.4250000000000003</v>
      </c>
      <c r="K160" s="56">
        <v>0.59500000000000008</v>
      </c>
      <c r="L160" s="56">
        <v>48.550000000000004</v>
      </c>
      <c r="M160" s="56">
        <v>387.20000000000005</v>
      </c>
      <c r="N160" s="56">
        <v>297.39999999999998</v>
      </c>
      <c r="O160" s="56">
        <v>51.349999999999994</v>
      </c>
      <c r="P160" s="56">
        <v>1.1600000000000001</v>
      </c>
    </row>
    <row r="161" spans="1:16" ht="16.149999999999999" customHeight="1" x14ac:dyDescent="0.25">
      <c r="A161" s="40">
        <v>6</v>
      </c>
      <c r="B161" s="94" t="s">
        <v>19</v>
      </c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</row>
    <row r="162" spans="1:16" ht="16.149999999999999" customHeight="1" x14ac:dyDescent="0.25">
      <c r="B162" s="48" t="s">
        <v>154</v>
      </c>
      <c r="C162" s="49" t="s">
        <v>200</v>
      </c>
      <c r="D162" s="78">
        <v>60</v>
      </c>
      <c r="E162" s="42">
        <v>0.48</v>
      </c>
      <c r="F162" s="42">
        <v>0.06</v>
      </c>
      <c r="G162" s="42">
        <v>1.02</v>
      </c>
      <c r="H162" s="42">
        <v>6.54</v>
      </c>
      <c r="I162" s="42">
        <v>1.2E-2</v>
      </c>
      <c r="J162" s="42">
        <v>3</v>
      </c>
      <c r="K162" s="42">
        <v>0</v>
      </c>
      <c r="L162" s="42">
        <v>0.06</v>
      </c>
      <c r="M162" s="42">
        <v>13.8</v>
      </c>
      <c r="N162" s="42">
        <v>14.4</v>
      </c>
      <c r="O162" s="42">
        <v>8.4</v>
      </c>
      <c r="P162" s="42">
        <v>0.36</v>
      </c>
    </row>
    <row r="163" spans="1:16" ht="16.149999999999999" customHeight="1" x14ac:dyDescent="0.25">
      <c r="B163" s="48" t="s">
        <v>55</v>
      </c>
      <c r="C163" s="49" t="s">
        <v>209</v>
      </c>
      <c r="D163" s="78" t="s">
        <v>222</v>
      </c>
      <c r="E163" s="42">
        <v>4.4894999999999996</v>
      </c>
      <c r="F163" s="42">
        <v>4.3213999999999997</v>
      </c>
      <c r="G163" s="42">
        <v>13.558699999999998</v>
      </c>
      <c r="H163" s="42">
        <v>111.08540000000001</v>
      </c>
      <c r="I163" s="42">
        <v>0</v>
      </c>
      <c r="J163" s="42">
        <v>0.18655000000000002</v>
      </c>
      <c r="K163" s="42">
        <v>4.7765000000000004</v>
      </c>
      <c r="L163" s="42">
        <v>1.9884999999999999</v>
      </c>
      <c r="M163" s="42">
        <v>34.993499999999997</v>
      </c>
      <c r="N163" s="42">
        <v>29.171500000000002</v>
      </c>
      <c r="O163" s="42">
        <v>72.24199999999999</v>
      </c>
      <c r="P163" s="42">
        <v>1.681</v>
      </c>
    </row>
    <row r="164" spans="1:16" ht="15.6" customHeight="1" x14ac:dyDescent="0.25">
      <c r="B164" s="48" t="s">
        <v>186</v>
      </c>
      <c r="C164" s="49" t="s">
        <v>174</v>
      </c>
      <c r="D164" s="78" t="s">
        <v>273</v>
      </c>
      <c r="E164" s="42">
        <v>12.8</v>
      </c>
      <c r="F164" s="42">
        <v>19.84</v>
      </c>
      <c r="G164" s="42">
        <v>21.12</v>
      </c>
      <c r="H164" s="42">
        <v>314.24000000000007</v>
      </c>
      <c r="I164" s="42">
        <v>0</v>
      </c>
      <c r="J164" s="42">
        <v>0.48</v>
      </c>
      <c r="K164" s="42">
        <v>1.44</v>
      </c>
      <c r="L164" s="42">
        <v>2.88</v>
      </c>
      <c r="M164" s="42">
        <v>13.28</v>
      </c>
      <c r="N164" s="42">
        <v>42.24</v>
      </c>
      <c r="O164" s="42">
        <v>186.24</v>
      </c>
      <c r="P164" s="42">
        <v>1.92</v>
      </c>
    </row>
    <row r="165" spans="1:16" ht="18" customHeight="1" x14ac:dyDescent="0.25">
      <c r="A165" s="40">
        <v>6</v>
      </c>
      <c r="B165" s="48" t="s">
        <v>168</v>
      </c>
      <c r="C165" s="49" t="s">
        <v>57</v>
      </c>
      <c r="D165" s="78">
        <v>200</v>
      </c>
      <c r="E165" s="42">
        <v>0.66</v>
      </c>
      <c r="F165" s="42">
        <v>0.1</v>
      </c>
      <c r="G165" s="42">
        <v>28.02</v>
      </c>
      <c r="H165" s="42">
        <v>115.62</v>
      </c>
      <c r="I165" s="42">
        <v>0</v>
      </c>
      <c r="J165" s="42">
        <v>0.02</v>
      </c>
      <c r="K165" s="42">
        <v>0.68</v>
      </c>
      <c r="L165" s="42">
        <v>0.5</v>
      </c>
      <c r="M165" s="42">
        <v>32.479999999999997</v>
      </c>
      <c r="N165" s="42">
        <v>17.46</v>
      </c>
      <c r="O165" s="42">
        <v>23.44</v>
      </c>
      <c r="P165" s="42">
        <v>0.7</v>
      </c>
    </row>
    <row r="166" spans="1:16" ht="18" customHeight="1" x14ac:dyDescent="0.25">
      <c r="A166" s="40">
        <v>6</v>
      </c>
      <c r="B166" s="48" t="s">
        <v>58</v>
      </c>
      <c r="C166" s="49" t="s">
        <v>20</v>
      </c>
      <c r="D166" s="78">
        <v>30</v>
      </c>
      <c r="E166" s="42">
        <v>2.2999999999999998</v>
      </c>
      <c r="F166" s="42">
        <v>0.20000000000000004</v>
      </c>
      <c r="G166" s="42">
        <v>14.8</v>
      </c>
      <c r="H166" s="42">
        <v>70.2</v>
      </c>
      <c r="I166" s="42">
        <v>0</v>
      </c>
      <c r="J166" s="42">
        <v>0</v>
      </c>
      <c r="K166" s="42">
        <v>0</v>
      </c>
      <c r="L166" s="42">
        <v>0.3</v>
      </c>
      <c r="M166" s="42">
        <v>6</v>
      </c>
      <c r="N166" s="42">
        <v>19.5</v>
      </c>
      <c r="O166" s="42">
        <v>4.2</v>
      </c>
      <c r="P166" s="42">
        <v>0.3</v>
      </c>
    </row>
    <row r="167" spans="1:16" ht="18" customHeight="1" x14ac:dyDescent="0.25">
      <c r="A167" s="40">
        <v>6</v>
      </c>
      <c r="B167" s="48" t="s">
        <v>158</v>
      </c>
      <c r="C167" s="49" t="s">
        <v>21</v>
      </c>
      <c r="D167" s="78">
        <v>40</v>
      </c>
      <c r="E167" s="42">
        <v>2.6</v>
      </c>
      <c r="F167" s="42">
        <v>0.5</v>
      </c>
      <c r="G167" s="42">
        <v>15.8</v>
      </c>
      <c r="H167" s="42">
        <v>78.099999999999994</v>
      </c>
      <c r="I167" s="42">
        <v>0.1</v>
      </c>
      <c r="J167" s="42">
        <v>0</v>
      </c>
      <c r="K167" s="42">
        <v>0</v>
      </c>
      <c r="L167" s="42">
        <v>0.6</v>
      </c>
      <c r="M167" s="42">
        <v>11.599999999999998</v>
      </c>
      <c r="N167" s="42">
        <v>60</v>
      </c>
      <c r="O167" s="42">
        <v>18.8</v>
      </c>
      <c r="P167" s="42">
        <v>1.6</v>
      </c>
    </row>
    <row r="168" spans="1:16" ht="18" customHeight="1" x14ac:dyDescent="0.25">
      <c r="A168" s="40">
        <v>6</v>
      </c>
      <c r="B168" s="56"/>
      <c r="C168" s="56" t="s">
        <v>18</v>
      </c>
      <c r="D168" s="55"/>
      <c r="E168" s="56">
        <v>23.329500000000003</v>
      </c>
      <c r="F168" s="84">
        <v>25.0214</v>
      </c>
      <c r="G168" s="84">
        <v>94.318699999999993</v>
      </c>
      <c r="H168" s="84">
        <v>695.7854000000001</v>
      </c>
      <c r="I168" s="84">
        <v>0.112</v>
      </c>
      <c r="J168" s="84">
        <v>3.68655</v>
      </c>
      <c r="K168" s="84">
        <v>6.8964999999999996</v>
      </c>
      <c r="L168" s="84">
        <v>6.3284999999999991</v>
      </c>
      <c r="M168" s="84">
        <v>112.15349999999998</v>
      </c>
      <c r="N168" s="84">
        <v>182.7715</v>
      </c>
      <c r="O168" s="84">
        <v>313.322</v>
      </c>
      <c r="P168" s="84">
        <v>6.5609999999999999</v>
      </c>
    </row>
    <row r="169" spans="1:16" ht="14.45" customHeight="1" x14ac:dyDescent="0.25">
      <c r="A169" s="40">
        <v>6</v>
      </c>
      <c r="B169" s="90" t="s">
        <v>22</v>
      </c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</row>
    <row r="170" spans="1:16" ht="14.45" customHeight="1" x14ac:dyDescent="0.25">
      <c r="B170" s="57" t="s">
        <v>205</v>
      </c>
      <c r="C170" s="26" t="s">
        <v>246</v>
      </c>
      <c r="D170" s="78" t="s">
        <v>274</v>
      </c>
      <c r="E170" s="41">
        <v>4.6719999999999997</v>
      </c>
      <c r="F170" s="41">
        <v>12.064</v>
      </c>
      <c r="G170" s="41">
        <v>29.055999999999997</v>
      </c>
      <c r="H170" s="41">
        <v>243.48800000000003</v>
      </c>
      <c r="I170" s="41">
        <v>0.192</v>
      </c>
      <c r="J170" s="41">
        <v>6</v>
      </c>
      <c r="K170" s="41">
        <v>33.6</v>
      </c>
      <c r="L170" s="41">
        <v>3.8879999999999999</v>
      </c>
      <c r="M170" s="41">
        <v>36.768000000000001</v>
      </c>
      <c r="N170" s="41">
        <v>129.024</v>
      </c>
      <c r="O170" s="41">
        <v>42.736000000000004</v>
      </c>
      <c r="P170" s="41">
        <v>1.2960000000000003</v>
      </c>
    </row>
    <row r="171" spans="1:16" ht="14.45" customHeight="1" x14ac:dyDescent="0.25">
      <c r="B171" s="56" t="s">
        <v>157</v>
      </c>
      <c r="C171" s="26" t="s">
        <v>56</v>
      </c>
      <c r="D171" s="78">
        <v>200</v>
      </c>
      <c r="E171" s="41">
        <v>0.28000000000000003</v>
      </c>
      <c r="F171" s="41">
        <v>0.1</v>
      </c>
      <c r="G171" s="41">
        <v>28.88</v>
      </c>
      <c r="H171" s="41">
        <v>117.54</v>
      </c>
      <c r="I171" s="41">
        <v>0</v>
      </c>
      <c r="J171" s="41">
        <v>19.3</v>
      </c>
      <c r="K171" s="41">
        <v>0</v>
      </c>
      <c r="L171" s="41">
        <v>0.16</v>
      </c>
      <c r="M171" s="41">
        <v>13.66</v>
      </c>
      <c r="N171" s="41">
        <v>7.38</v>
      </c>
      <c r="O171" s="41">
        <v>5.78</v>
      </c>
      <c r="P171" s="41">
        <v>0.46800000000000003</v>
      </c>
    </row>
    <row r="172" spans="1:16" ht="18" customHeight="1" x14ac:dyDescent="0.25">
      <c r="A172" s="40">
        <v>6</v>
      </c>
      <c r="B172" s="56"/>
      <c r="C172" s="56" t="s">
        <v>18</v>
      </c>
      <c r="D172" s="55"/>
      <c r="E172" s="56">
        <v>4.952</v>
      </c>
      <c r="F172" s="57">
        <v>12.164</v>
      </c>
      <c r="G172" s="57">
        <v>57.935999999999993</v>
      </c>
      <c r="H172" s="57">
        <v>361.02800000000002</v>
      </c>
      <c r="I172" s="57">
        <v>0.192</v>
      </c>
      <c r="J172" s="57">
        <v>25.3</v>
      </c>
      <c r="K172" s="57">
        <v>33.6</v>
      </c>
      <c r="L172" s="57">
        <v>4.048</v>
      </c>
      <c r="M172" s="57">
        <v>50.427999999999997</v>
      </c>
      <c r="N172" s="57">
        <v>136.404</v>
      </c>
      <c r="O172" s="57">
        <v>48.516000000000005</v>
      </c>
      <c r="P172" s="57">
        <v>1.7640000000000002</v>
      </c>
    </row>
    <row r="173" spans="1:16" ht="18" customHeight="1" x14ac:dyDescent="0.25">
      <c r="A173" s="40">
        <v>6</v>
      </c>
      <c r="B173" s="56"/>
      <c r="C173" s="56" t="s">
        <v>30</v>
      </c>
      <c r="D173" s="55"/>
      <c r="E173" s="56">
        <v>46.531499999999994</v>
      </c>
      <c r="F173" s="57">
        <v>57.730400000000003</v>
      </c>
      <c r="G173" s="57">
        <v>216.66969999999998</v>
      </c>
      <c r="H173" s="57">
        <v>1572.3784000000003</v>
      </c>
      <c r="I173" s="57">
        <v>0.4945</v>
      </c>
      <c r="J173" s="57">
        <v>31.411550000000002</v>
      </c>
      <c r="K173" s="57">
        <v>41.091500000000003</v>
      </c>
      <c r="L173" s="57">
        <v>58.926500000000004</v>
      </c>
      <c r="M173" s="57">
        <v>549.78150000000005</v>
      </c>
      <c r="N173" s="57">
        <v>616.57549999999992</v>
      </c>
      <c r="O173" s="57">
        <v>413.18800000000005</v>
      </c>
      <c r="P173" s="57">
        <v>9.4849999999999994</v>
      </c>
    </row>
    <row r="174" spans="1:16" s="36" customFormat="1" ht="20.100000000000001" customHeight="1" x14ac:dyDescent="0.25">
      <c r="B174" s="43"/>
      <c r="C174" s="43"/>
      <c r="D174" s="76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</row>
    <row r="175" spans="1:16" s="36" customFormat="1" ht="20.100000000000001" customHeight="1" x14ac:dyDescent="0.25">
      <c r="B175" s="37" t="s">
        <v>150</v>
      </c>
      <c r="C175" s="38"/>
      <c r="D175" s="76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</row>
    <row r="176" spans="1:16" s="36" customFormat="1" ht="20.100000000000001" customHeight="1" x14ac:dyDescent="0.25">
      <c r="B176" s="37" t="s">
        <v>149</v>
      </c>
      <c r="C176" s="38"/>
      <c r="D176" s="76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</row>
    <row r="177" spans="1:16" s="36" customFormat="1" x14ac:dyDescent="0.25">
      <c r="B177" s="37" t="s">
        <v>281</v>
      </c>
      <c r="C177" s="38"/>
      <c r="D177" s="74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</row>
    <row r="178" spans="1:16" s="36" customFormat="1" ht="36.75" customHeight="1" x14ac:dyDescent="0.25">
      <c r="B178" s="91" t="s">
        <v>0</v>
      </c>
      <c r="C178" s="91" t="s">
        <v>1</v>
      </c>
      <c r="D178" s="92" t="s">
        <v>2</v>
      </c>
      <c r="E178" s="90" t="s">
        <v>3</v>
      </c>
      <c r="F178" s="90"/>
      <c r="G178" s="90"/>
      <c r="H178" s="90" t="s">
        <v>4</v>
      </c>
      <c r="I178" s="90" t="s">
        <v>5</v>
      </c>
      <c r="J178" s="90"/>
      <c r="K178" s="90"/>
      <c r="L178" s="90"/>
      <c r="M178" s="90" t="s">
        <v>6</v>
      </c>
      <c r="N178" s="90"/>
      <c r="O178" s="90"/>
      <c r="P178" s="90"/>
    </row>
    <row r="179" spans="1:16" s="36" customFormat="1" ht="23.45" customHeight="1" x14ac:dyDescent="0.25">
      <c r="B179" s="91"/>
      <c r="C179" s="91"/>
      <c r="D179" s="92"/>
      <c r="E179" s="56" t="s">
        <v>7</v>
      </c>
      <c r="F179" s="56" t="s">
        <v>8</v>
      </c>
      <c r="G179" s="56" t="s">
        <v>9</v>
      </c>
      <c r="H179" s="90"/>
      <c r="I179" s="56" t="s">
        <v>143</v>
      </c>
      <c r="J179" s="56" t="s">
        <v>10</v>
      </c>
      <c r="K179" s="56" t="s">
        <v>11</v>
      </c>
      <c r="L179" s="56" t="s">
        <v>12</v>
      </c>
      <c r="M179" s="56" t="s">
        <v>13</v>
      </c>
      <c r="N179" s="56" t="s">
        <v>14</v>
      </c>
      <c r="O179" s="56" t="s">
        <v>15</v>
      </c>
      <c r="P179" s="56" t="s">
        <v>16</v>
      </c>
    </row>
    <row r="180" spans="1:16" ht="18" customHeight="1" x14ac:dyDescent="0.25">
      <c r="A180" s="40">
        <v>7</v>
      </c>
      <c r="B180" s="90" t="s">
        <v>17</v>
      </c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</row>
    <row r="181" spans="1:16" ht="18" customHeight="1" x14ac:dyDescent="0.25">
      <c r="A181" s="40">
        <v>7</v>
      </c>
      <c r="B181" s="56" t="s">
        <v>188</v>
      </c>
      <c r="C181" s="26" t="s">
        <v>111</v>
      </c>
      <c r="D181" s="55" t="s">
        <v>275</v>
      </c>
      <c r="E181" s="47">
        <v>9.636000000000001</v>
      </c>
      <c r="F181" s="47">
        <v>7.92</v>
      </c>
      <c r="G181" s="47">
        <v>22.88</v>
      </c>
      <c r="H181" s="47">
        <v>201.34400000000002</v>
      </c>
      <c r="I181" s="47">
        <v>3.3000000000000002E-2</v>
      </c>
      <c r="J181" s="47">
        <v>0.84699999999999998</v>
      </c>
      <c r="K181" s="47">
        <v>4.4000000000000004E-2</v>
      </c>
      <c r="L181" s="47">
        <v>3.1349999999999998</v>
      </c>
      <c r="M181" s="47">
        <v>82.433999999999997</v>
      </c>
      <c r="N181" s="47">
        <v>115.77500000000001</v>
      </c>
      <c r="O181" s="47">
        <v>12.342000000000001</v>
      </c>
      <c r="P181" s="47">
        <v>0.48399999999999999</v>
      </c>
    </row>
    <row r="182" spans="1:16" ht="13.9" customHeight="1" x14ac:dyDescent="0.25">
      <c r="A182" s="40">
        <v>7</v>
      </c>
      <c r="B182" s="57" t="s">
        <v>101</v>
      </c>
      <c r="C182" s="26" t="s">
        <v>24</v>
      </c>
      <c r="D182" s="55">
        <v>30</v>
      </c>
      <c r="E182" s="47">
        <v>3.2</v>
      </c>
      <c r="F182" s="47">
        <v>0.1</v>
      </c>
      <c r="G182" s="47">
        <v>21.2</v>
      </c>
      <c r="H182" s="47">
        <v>98.5</v>
      </c>
      <c r="I182" s="47">
        <v>4.4000000000000004E-2</v>
      </c>
      <c r="J182" s="47">
        <v>0</v>
      </c>
      <c r="K182" s="47">
        <v>0</v>
      </c>
      <c r="L182" s="47">
        <v>0.68</v>
      </c>
      <c r="M182" s="47">
        <v>7.6</v>
      </c>
      <c r="N182" s="47">
        <v>26</v>
      </c>
      <c r="O182" s="47">
        <v>5.2</v>
      </c>
      <c r="P182" s="47">
        <v>0.48</v>
      </c>
    </row>
    <row r="183" spans="1:16" ht="14.45" customHeight="1" x14ac:dyDescent="0.25">
      <c r="B183" s="57" t="s">
        <v>197</v>
      </c>
      <c r="C183" s="26" t="s">
        <v>117</v>
      </c>
      <c r="D183" s="55">
        <v>10</v>
      </c>
      <c r="E183" s="47">
        <v>0.08</v>
      </c>
      <c r="F183" s="47">
        <v>7.25</v>
      </c>
      <c r="G183" s="47">
        <v>0.13</v>
      </c>
      <c r="H183" s="47">
        <v>66.09</v>
      </c>
      <c r="I183" s="47">
        <v>1E-3</v>
      </c>
      <c r="J183" s="47">
        <v>0</v>
      </c>
      <c r="K183" s="47">
        <v>0.04</v>
      </c>
      <c r="L183" s="47">
        <v>0.1</v>
      </c>
      <c r="M183" s="47">
        <v>2.4</v>
      </c>
      <c r="N183" s="47">
        <v>3</v>
      </c>
      <c r="O183" s="47">
        <v>0</v>
      </c>
      <c r="P183" s="47">
        <v>0.02</v>
      </c>
    </row>
    <row r="184" spans="1:16" ht="14.45" customHeight="1" x14ac:dyDescent="0.25">
      <c r="B184" s="68"/>
      <c r="C184" s="62" t="s">
        <v>194</v>
      </c>
      <c r="D184" s="55">
        <v>160</v>
      </c>
      <c r="E184" s="47">
        <v>1.3999999999999997</v>
      </c>
      <c r="F184" s="47">
        <v>0.20000000000000004</v>
      </c>
      <c r="G184" s="47">
        <v>14.3</v>
      </c>
      <c r="H184" s="47">
        <v>64.599999999999994</v>
      </c>
      <c r="I184" s="47">
        <v>5.9999999999999991E-2</v>
      </c>
      <c r="J184" s="47">
        <v>15</v>
      </c>
      <c r="K184" s="47">
        <v>0</v>
      </c>
      <c r="L184" s="47">
        <v>1.7</v>
      </c>
      <c r="M184" s="47">
        <v>30</v>
      </c>
      <c r="N184" s="47">
        <v>51</v>
      </c>
      <c r="O184" s="47">
        <v>24</v>
      </c>
      <c r="P184" s="47">
        <v>0.9</v>
      </c>
    </row>
    <row r="185" spans="1:16" ht="14.45" customHeight="1" x14ac:dyDescent="0.25">
      <c r="A185" s="40">
        <v>7</v>
      </c>
      <c r="B185" s="57" t="s">
        <v>59</v>
      </c>
      <c r="C185" s="26" t="s">
        <v>54</v>
      </c>
      <c r="D185" s="55">
        <v>200</v>
      </c>
      <c r="E185" s="47">
        <v>4.08</v>
      </c>
      <c r="F185" s="47">
        <v>3.54</v>
      </c>
      <c r="G185" s="47">
        <v>17.579999999999998</v>
      </c>
      <c r="H185" s="47">
        <v>118.5</v>
      </c>
      <c r="I185" s="47">
        <v>0.06</v>
      </c>
      <c r="J185" s="47">
        <v>1.58</v>
      </c>
      <c r="K185" s="47">
        <v>0.02</v>
      </c>
      <c r="L185" s="47">
        <v>0</v>
      </c>
      <c r="M185" s="47">
        <v>152.22</v>
      </c>
      <c r="N185" s="47">
        <v>124.56</v>
      </c>
      <c r="O185" s="47">
        <v>21.34</v>
      </c>
      <c r="P185" s="47">
        <v>0.48</v>
      </c>
    </row>
    <row r="186" spans="1:16" ht="18" customHeight="1" x14ac:dyDescent="0.25">
      <c r="A186" s="40">
        <v>7</v>
      </c>
      <c r="B186" s="56"/>
      <c r="C186" s="56" t="s">
        <v>18</v>
      </c>
      <c r="D186" s="55"/>
      <c r="E186" s="56">
        <v>18.396000000000001</v>
      </c>
      <c r="F186" s="57">
        <v>19.009999999999998</v>
      </c>
      <c r="G186" s="57">
        <v>76.09</v>
      </c>
      <c r="H186" s="57">
        <v>549.03400000000011</v>
      </c>
      <c r="I186" s="57">
        <v>0.19800000000000001</v>
      </c>
      <c r="J186" s="57">
        <v>17.427</v>
      </c>
      <c r="K186" s="57">
        <v>0.10400000000000001</v>
      </c>
      <c r="L186" s="57">
        <v>5.6150000000000002</v>
      </c>
      <c r="M186" s="57">
        <v>274.654</v>
      </c>
      <c r="N186" s="57">
        <v>320.33500000000004</v>
      </c>
      <c r="O186" s="57">
        <v>62.882000000000005</v>
      </c>
      <c r="P186" s="57">
        <v>2.3639999999999999</v>
      </c>
    </row>
    <row r="187" spans="1:16" ht="18" customHeight="1" x14ac:dyDescent="0.25">
      <c r="A187" s="40">
        <v>7</v>
      </c>
      <c r="B187" s="90" t="s">
        <v>19</v>
      </c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</row>
    <row r="188" spans="1:16" ht="15.95" customHeight="1" x14ac:dyDescent="0.25">
      <c r="A188" s="40">
        <v>7</v>
      </c>
      <c r="B188" s="56" t="s">
        <v>290</v>
      </c>
      <c r="C188" s="26" t="s">
        <v>289</v>
      </c>
      <c r="D188" s="55">
        <v>60</v>
      </c>
      <c r="E188" s="42">
        <v>0.42</v>
      </c>
      <c r="F188" s="42">
        <v>3.6</v>
      </c>
      <c r="G188" s="42">
        <v>1.38</v>
      </c>
      <c r="H188" s="42">
        <v>39.6</v>
      </c>
      <c r="I188" s="42">
        <v>0</v>
      </c>
      <c r="J188" s="42">
        <v>57</v>
      </c>
      <c r="K188" s="42">
        <v>0</v>
      </c>
      <c r="L188" s="42">
        <v>1.62</v>
      </c>
      <c r="M188" s="42">
        <v>13.08</v>
      </c>
      <c r="N188" s="42">
        <v>24</v>
      </c>
      <c r="O188" s="42">
        <v>7.98</v>
      </c>
      <c r="P188" s="42">
        <v>0.3</v>
      </c>
    </row>
    <row r="189" spans="1:16" ht="15.95" customHeight="1" x14ac:dyDescent="0.25">
      <c r="B189" s="56" t="s">
        <v>237</v>
      </c>
      <c r="C189" s="26" t="s">
        <v>280</v>
      </c>
      <c r="D189" s="55">
        <v>200</v>
      </c>
      <c r="E189" s="42">
        <v>1.4249999999999998</v>
      </c>
      <c r="F189" s="42">
        <v>5.75</v>
      </c>
      <c r="G189" s="42">
        <v>12.435</v>
      </c>
      <c r="H189" s="42">
        <v>107.18999999999998</v>
      </c>
      <c r="I189" s="42">
        <v>0.20050000000000001</v>
      </c>
      <c r="J189" s="42">
        <v>8.2050000000000001</v>
      </c>
      <c r="K189" s="42">
        <v>1</v>
      </c>
      <c r="L189" s="42">
        <v>1.4049999999999998</v>
      </c>
      <c r="M189" s="42">
        <v>28.9</v>
      </c>
      <c r="N189" s="42">
        <v>40</v>
      </c>
      <c r="O189" s="42">
        <v>16.700000000000003</v>
      </c>
      <c r="P189" s="42">
        <v>1.2</v>
      </c>
    </row>
    <row r="190" spans="1:16" ht="15.95" customHeight="1" x14ac:dyDescent="0.25">
      <c r="B190" s="56" t="s">
        <v>260</v>
      </c>
      <c r="C190" s="26" t="s">
        <v>261</v>
      </c>
      <c r="D190" s="55">
        <v>90</v>
      </c>
      <c r="E190" s="42">
        <v>12.672000000000001</v>
      </c>
      <c r="F190" s="42">
        <v>10.989000000000001</v>
      </c>
      <c r="G190" s="42">
        <v>11.592000000000001</v>
      </c>
      <c r="H190" s="42">
        <v>195.95699999999999</v>
      </c>
      <c r="I190" s="42">
        <v>0</v>
      </c>
      <c r="J190" s="42">
        <v>0.09</v>
      </c>
      <c r="K190" s="42">
        <v>0.9900000000000001</v>
      </c>
      <c r="L190" s="42">
        <v>1.35</v>
      </c>
      <c r="M190" s="42">
        <v>21.6</v>
      </c>
      <c r="N190" s="42">
        <v>122.625</v>
      </c>
      <c r="O190" s="42">
        <v>15.975</v>
      </c>
      <c r="P190" s="42">
        <v>1.44</v>
      </c>
    </row>
    <row r="191" spans="1:16" ht="15.95" customHeight="1" x14ac:dyDescent="0.25">
      <c r="B191" s="56" t="s">
        <v>185</v>
      </c>
      <c r="C191" s="26" t="s">
        <v>52</v>
      </c>
      <c r="D191" s="55">
        <v>150</v>
      </c>
      <c r="E191" s="42">
        <v>4.455000000000001</v>
      </c>
      <c r="F191" s="42">
        <v>4.05</v>
      </c>
      <c r="G191" s="42">
        <v>31.02</v>
      </c>
      <c r="H191" s="42">
        <v>208.35</v>
      </c>
      <c r="I191" s="42">
        <v>4.4999999999999998E-2</v>
      </c>
      <c r="J191" s="42">
        <v>0</v>
      </c>
      <c r="K191" s="42">
        <v>19.350000000000001</v>
      </c>
      <c r="L191" s="42">
        <v>0.58499999999999996</v>
      </c>
      <c r="M191" s="42">
        <v>19.844999999999999</v>
      </c>
      <c r="N191" s="42">
        <v>154.74</v>
      </c>
      <c r="O191" s="42">
        <v>18.975000000000001</v>
      </c>
      <c r="P191" s="42">
        <v>0.88500000000000001</v>
      </c>
    </row>
    <row r="192" spans="1:16" ht="15.95" customHeight="1" x14ac:dyDescent="0.25">
      <c r="B192" s="55" t="s">
        <v>159</v>
      </c>
      <c r="C192" s="26" t="s">
        <v>49</v>
      </c>
      <c r="D192" s="55">
        <v>200</v>
      </c>
      <c r="E192" s="42">
        <v>0.16</v>
      </c>
      <c r="F192" s="42">
        <v>0.16</v>
      </c>
      <c r="G192" s="42">
        <v>19.88</v>
      </c>
      <c r="H192" s="42">
        <v>81.599999999999994</v>
      </c>
      <c r="I192" s="42">
        <v>0.02</v>
      </c>
      <c r="J192" s="42">
        <v>0.9</v>
      </c>
      <c r="K192" s="42">
        <v>0</v>
      </c>
      <c r="L192" s="42">
        <v>0.08</v>
      </c>
      <c r="M192" s="42">
        <v>13.94</v>
      </c>
      <c r="N192" s="42">
        <v>4.4000000000000004</v>
      </c>
      <c r="O192" s="42">
        <v>5.14</v>
      </c>
      <c r="P192" s="42">
        <v>0.93600000000000005</v>
      </c>
    </row>
    <row r="193" spans="1:16" ht="15.95" customHeight="1" x14ac:dyDescent="0.25">
      <c r="A193" s="40">
        <v>7</v>
      </c>
      <c r="B193" s="56" t="s">
        <v>58</v>
      </c>
      <c r="C193" s="26" t="s">
        <v>20</v>
      </c>
      <c r="D193" s="55">
        <v>30</v>
      </c>
      <c r="E193" s="42">
        <v>2.2999999999999998</v>
      </c>
      <c r="F193" s="42">
        <v>0.20000000000000004</v>
      </c>
      <c r="G193" s="42">
        <v>14.8</v>
      </c>
      <c r="H193" s="42">
        <v>70.2</v>
      </c>
      <c r="I193" s="42">
        <v>0</v>
      </c>
      <c r="J193" s="42">
        <v>0</v>
      </c>
      <c r="K193" s="42">
        <v>0</v>
      </c>
      <c r="L193" s="42">
        <v>0.3</v>
      </c>
      <c r="M193" s="42">
        <v>6</v>
      </c>
      <c r="N193" s="42">
        <v>19.5</v>
      </c>
      <c r="O193" s="42">
        <v>4.2</v>
      </c>
      <c r="P193" s="42">
        <v>0.3</v>
      </c>
    </row>
    <row r="194" spans="1:16" ht="15.95" customHeight="1" x14ac:dyDescent="0.25">
      <c r="A194" s="40">
        <v>7</v>
      </c>
      <c r="B194" s="56" t="s">
        <v>158</v>
      </c>
      <c r="C194" s="26" t="s">
        <v>21</v>
      </c>
      <c r="D194" s="55">
        <v>40</v>
      </c>
      <c r="E194" s="42">
        <v>2.6</v>
      </c>
      <c r="F194" s="42">
        <v>0.5</v>
      </c>
      <c r="G194" s="42">
        <v>15.8</v>
      </c>
      <c r="H194" s="42">
        <v>78.099999999999994</v>
      </c>
      <c r="I194" s="42">
        <v>0.1</v>
      </c>
      <c r="J194" s="42">
        <v>0</v>
      </c>
      <c r="K194" s="42">
        <v>0</v>
      </c>
      <c r="L194" s="42">
        <v>0.6</v>
      </c>
      <c r="M194" s="42">
        <v>11.599999999999998</v>
      </c>
      <c r="N194" s="42">
        <v>60</v>
      </c>
      <c r="O194" s="42">
        <v>18.8</v>
      </c>
      <c r="P194" s="42">
        <v>1.6</v>
      </c>
    </row>
    <row r="195" spans="1:16" ht="18" customHeight="1" x14ac:dyDescent="0.25">
      <c r="A195" s="40">
        <v>7</v>
      </c>
      <c r="B195" s="56"/>
      <c r="C195" s="56" t="s">
        <v>18</v>
      </c>
      <c r="D195" s="55"/>
      <c r="E195" s="51">
        <v>24.032000000000004</v>
      </c>
      <c r="F195" s="64">
        <v>25.248999999999999</v>
      </c>
      <c r="G195" s="64">
        <v>106.907</v>
      </c>
      <c r="H195" s="64">
        <v>780.99700000000007</v>
      </c>
      <c r="I195" s="64">
        <v>0.36550000000000005</v>
      </c>
      <c r="J195" s="64">
        <v>66.195000000000007</v>
      </c>
      <c r="K195" s="64">
        <v>21.340000000000003</v>
      </c>
      <c r="L195" s="64">
        <v>5.9399999999999995</v>
      </c>
      <c r="M195" s="64">
        <v>114.96499999999999</v>
      </c>
      <c r="N195" s="64">
        <v>425.26499999999999</v>
      </c>
      <c r="O195" s="64">
        <v>87.77</v>
      </c>
      <c r="P195" s="64">
        <v>6.6609999999999996</v>
      </c>
    </row>
    <row r="196" spans="1:16" ht="18" customHeight="1" x14ac:dyDescent="0.25">
      <c r="A196" s="40">
        <v>7</v>
      </c>
      <c r="B196" s="90" t="s">
        <v>22</v>
      </c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</row>
    <row r="197" spans="1:16" ht="15.95" customHeight="1" x14ac:dyDescent="0.25">
      <c r="A197" s="40">
        <v>7</v>
      </c>
      <c r="B197" s="56" t="s">
        <v>192</v>
      </c>
      <c r="C197" s="26" t="s">
        <v>50</v>
      </c>
      <c r="D197" s="55">
        <v>150</v>
      </c>
      <c r="E197" s="47">
        <v>8.3000000000000007</v>
      </c>
      <c r="F197" s="47">
        <v>10.3</v>
      </c>
      <c r="G197" s="47">
        <v>2.1</v>
      </c>
      <c r="H197" s="47">
        <v>134.30000000000001</v>
      </c>
      <c r="I197" s="47">
        <v>0.08</v>
      </c>
      <c r="J197" s="47">
        <v>0.4</v>
      </c>
      <c r="K197" s="47">
        <v>0.26</v>
      </c>
      <c r="L197" s="47">
        <v>0.5</v>
      </c>
      <c r="M197" s="47">
        <v>144</v>
      </c>
      <c r="N197" s="47">
        <v>269</v>
      </c>
      <c r="O197" s="47">
        <v>22</v>
      </c>
      <c r="P197" s="47">
        <v>2.8</v>
      </c>
    </row>
    <row r="198" spans="1:16" ht="15.95" customHeight="1" x14ac:dyDescent="0.25">
      <c r="B198" s="56" t="s">
        <v>58</v>
      </c>
      <c r="C198" s="26" t="s">
        <v>20</v>
      </c>
      <c r="D198" s="55">
        <v>30</v>
      </c>
      <c r="E198" s="47">
        <v>2.2999999999999998</v>
      </c>
      <c r="F198" s="47">
        <v>0.20000000000000004</v>
      </c>
      <c r="G198" s="47">
        <v>14.8</v>
      </c>
      <c r="H198" s="47">
        <v>70.2</v>
      </c>
      <c r="I198" s="47">
        <v>0</v>
      </c>
      <c r="J198" s="47">
        <v>0</v>
      </c>
      <c r="K198" s="47">
        <v>0</v>
      </c>
      <c r="L198" s="47">
        <v>0.3</v>
      </c>
      <c r="M198" s="47">
        <v>6</v>
      </c>
      <c r="N198" s="47">
        <v>19.5</v>
      </c>
      <c r="O198" s="47">
        <v>4.2</v>
      </c>
      <c r="P198" s="47">
        <v>0.3</v>
      </c>
    </row>
    <row r="199" spans="1:16" ht="15.95" customHeight="1" x14ac:dyDescent="0.25">
      <c r="B199" s="56" t="s">
        <v>242</v>
      </c>
      <c r="C199" s="50" t="s">
        <v>26</v>
      </c>
      <c r="D199" s="55" t="s">
        <v>114</v>
      </c>
      <c r="E199" s="47">
        <v>0.08</v>
      </c>
      <c r="F199" s="47">
        <v>0.02</v>
      </c>
      <c r="G199" s="47">
        <v>15</v>
      </c>
      <c r="H199" s="47">
        <v>60.5</v>
      </c>
      <c r="I199" s="47">
        <v>0</v>
      </c>
      <c r="J199" s="47">
        <v>0</v>
      </c>
      <c r="K199" s="47">
        <v>0.04</v>
      </c>
      <c r="L199" s="47">
        <v>0</v>
      </c>
      <c r="M199" s="47">
        <v>11.1</v>
      </c>
      <c r="N199" s="47">
        <v>1.4</v>
      </c>
      <c r="O199" s="47">
        <v>2.8</v>
      </c>
      <c r="P199" s="47">
        <v>0.28000000000000003</v>
      </c>
    </row>
    <row r="200" spans="1:16" ht="14.45" customHeight="1" x14ac:dyDescent="0.25">
      <c r="A200" s="40">
        <v>7</v>
      </c>
      <c r="B200" s="56"/>
      <c r="C200" s="56" t="s">
        <v>18</v>
      </c>
      <c r="D200" s="55"/>
      <c r="E200" s="56">
        <v>10.680000000000001</v>
      </c>
      <c r="F200" s="57">
        <v>10.52</v>
      </c>
      <c r="G200" s="57">
        <v>31.900000000000002</v>
      </c>
      <c r="H200" s="57">
        <v>265</v>
      </c>
      <c r="I200" s="57">
        <v>0.08</v>
      </c>
      <c r="J200" s="57">
        <v>0.4</v>
      </c>
      <c r="K200" s="57">
        <v>0.3</v>
      </c>
      <c r="L200" s="57">
        <v>0.8</v>
      </c>
      <c r="M200" s="57">
        <v>161.1</v>
      </c>
      <c r="N200" s="57">
        <v>289.89999999999998</v>
      </c>
      <c r="O200" s="57">
        <v>29</v>
      </c>
      <c r="P200" s="57">
        <v>3.38</v>
      </c>
    </row>
    <row r="201" spans="1:16" ht="13.9" customHeight="1" x14ac:dyDescent="0.25">
      <c r="A201" s="40">
        <v>7</v>
      </c>
      <c r="B201" s="56"/>
      <c r="C201" s="56" t="s">
        <v>31</v>
      </c>
      <c r="D201" s="55"/>
      <c r="E201" s="56">
        <v>53.108000000000004</v>
      </c>
      <c r="F201" s="57">
        <v>54.778999999999996</v>
      </c>
      <c r="G201" s="57">
        <v>214.89700000000002</v>
      </c>
      <c r="H201" s="57">
        <v>1595.0310000000002</v>
      </c>
      <c r="I201" s="57">
        <v>0.64350000000000007</v>
      </c>
      <c r="J201" s="57">
        <v>84.02200000000002</v>
      </c>
      <c r="K201" s="57">
        <v>21.744000000000003</v>
      </c>
      <c r="L201" s="57">
        <v>12.355</v>
      </c>
      <c r="M201" s="57">
        <v>550.71899999999994</v>
      </c>
      <c r="N201" s="57">
        <v>1035.5</v>
      </c>
      <c r="O201" s="57">
        <v>179.65199999999999</v>
      </c>
      <c r="P201" s="57">
        <v>12.404999999999998</v>
      </c>
    </row>
    <row r="202" spans="1:16" s="36" customFormat="1" ht="20.100000000000001" customHeight="1" x14ac:dyDescent="0.25">
      <c r="B202" s="43"/>
      <c r="C202" s="43"/>
      <c r="D202" s="76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</row>
    <row r="203" spans="1:16" s="36" customFormat="1" ht="20.100000000000001" customHeight="1" x14ac:dyDescent="0.25">
      <c r="B203" s="37" t="s">
        <v>151</v>
      </c>
      <c r="C203" s="38"/>
      <c r="D203" s="76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</row>
    <row r="204" spans="1:16" s="36" customFormat="1" ht="20.100000000000001" customHeight="1" x14ac:dyDescent="0.25">
      <c r="B204" s="37" t="s">
        <v>149</v>
      </c>
      <c r="C204" s="38"/>
      <c r="D204" s="76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</row>
    <row r="205" spans="1:16" s="36" customFormat="1" x14ac:dyDescent="0.25">
      <c r="B205" s="37" t="s">
        <v>281</v>
      </c>
      <c r="C205" s="38"/>
      <c r="D205" s="74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</row>
    <row r="206" spans="1:16" s="36" customFormat="1" ht="20.100000000000001" hidden="1" customHeight="1" x14ac:dyDescent="0.25">
      <c r="B206" s="43"/>
      <c r="C206" s="43"/>
      <c r="D206" s="76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</row>
    <row r="207" spans="1:16" s="36" customFormat="1" ht="36" customHeight="1" x14ac:dyDescent="0.25">
      <c r="B207" s="91" t="s">
        <v>0</v>
      </c>
      <c r="C207" s="91" t="s">
        <v>1</v>
      </c>
      <c r="D207" s="92" t="s">
        <v>2</v>
      </c>
      <c r="E207" s="90" t="s">
        <v>3</v>
      </c>
      <c r="F207" s="90"/>
      <c r="G207" s="90"/>
      <c r="H207" s="90" t="s">
        <v>4</v>
      </c>
      <c r="I207" s="90" t="s">
        <v>5</v>
      </c>
      <c r="J207" s="90"/>
      <c r="K207" s="90"/>
      <c r="L207" s="90"/>
      <c r="M207" s="90" t="s">
        <v>6</v>
      </c>
      <c r="N207" s="90"/>
      <c r="O207" s="90"/>
      <c r="P207" s="90"/>
    </row>
    <row r="208" spans="1:16" s="36" customFormat="1" ht="28.15" customHeight="1" x14ac:dyDescent="0.25">
      <c r="B208" s="91"/>
      <c r="C208" s="91"/>
      <c r="D208" s="92"/>
      <c r="E208" s="56" t="s">
        <v>7</v>
      </c>
      <c r="F208" s="56" t="s">
        <v>8</v>
      </c>
      <c r="G208" s="56" t="s">
        <v>9</v>
      </c>
      <c r="H208" s="90"/>
      <c r="I208" s="56" t="s">
        <v>143</v>
      </c>
      <c r="J208" s="56" t="s">
        <v>10</v>
      </c>
      <c r="K208" s="56" t="s">
        <v>11</v>
      </c>
      <c r="L208" s="56" t="s">
        <v>12</v>
      </c>
      <c r="M208" s="56" t="s">
        <v>13</v>
      </c>
      <c r="N208" s="56" t="s">
        <v>14</v>
      </c>
      <c r="O208" s="56" t="s">
        <v>15</v>
      </c>
      <c r="P208" s="56" t="s">
        <v>16</v>
      </c>
    </row>
    <row r="209" spans="1:16" ht="12.6" customHeight="1" x14ac:dyDescent="0.25">
      <c r="A209" s="40">
        <v>8</v>
      </c>
      <c r="B209" s="90" t="s">
        <v>17</v>
      </c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</row>
    <row r="210" spans="1:16" ht="18" customHeight="1" x14ac:dyDescent="0.25">
      <c r="B210" s="56" t="s">
        <v>238</v>
      </c>
      <c r="C210" s="26" t="s">
        <v>224</v>
      </c>
      <c r="D210" s="55" t="s">
        <v>297</v>
      </c>
      <c r="E210" s="41">
        <v>8.89</v>
      </c>
      <c r="F210" s="63">
        <v>7.8249999999999993</v>
      </c>
      <c r="G210" s="63">
        <v>42.104999999999997</v>
      </c>
      <c r="H210" s="63">
        <v>274.40499999999997</v>
      </c>
      <c r="I210" s="63">
        <v>0.15049999999999999</v>
      </c>
      <c r="J210" s="63">
        <v>0.30000000000000004</v>
      </c>
      <c r="K210" s="63">
        <v>2.0000000000000004E-2</v>
      </c>
      <c r="L210" s="63">
        <v>1.0999999999999999</v>
      </c>
      <c r="M210" s="63">
        <v>112.95</v>
      </c>
      <c r="N210" s="63">
        <v>35.849999999999994</v>
      </c>
      <c r="O210" s="63">
        <v>145.5</v>
      </c>
      <c r="P210" s="63">
        <v>0.62500000000000011</v>
      </c>
    </row>
    <row r="211" spans="1:16" ht="14.45" hidden="1" customHeight="1" x14ac:dyDescent="0.25">
      <c r="B211" s="57" t="s">
        <v>238</v>
      </c>
      <c r="C211" s="26" t="s">
        <v>223</v>
      </c>
      <c r="D211" s="55">
        <v>150</v>
      </c>
      <c r="E211" s="63">
        <v>8.85</v>
      </c>
      <c r="F211" s="41">
        <v>4.2</v>
      </c>
      <c r="G211" s="41">
        <v>37.049999999999997</v>
      </c>
      <c r="H211" s="41">
        <v>221.4</v>
      </c>
      <c r="I211" s="41">
        <v>0.15</v>
      </c>
      <c r="J211" s="41">
        <v>0.3</v>
      </c>
      <c r="K211" s="41">
        <v>0</v>
      </c>
      <c r="L211" s="41">
        <v>1.05</v>
      </c>
      <c r="M211" s="41">
        <v>111.6</v>
      </c>
      <c r="N211" s="41">
        <v>34.35</v>
      </c>
      <c r="O211" s="41">
        <v>145.5</v>
      </c>
      <c r="P211" s="41">
        <v>0.6</v>
      </c>
    </row>
    <row r="212" spans="1:16" ht="13.9" hidden="1" customHeight="1" x14ac:dyDescent="0.25">
      <c r="B212" s="57" t="s">
        <v>197</v>
      </c>
      <c r="C212" s="26" t="s">
        <v>117</v>
      </c>
      <c r="D212" s="55">
        <v>5</v>
      </c>
      <c r="E212" s="63">
        <v>0.04</v>
      </c>
      <c r="F212" s="41">
        <v>3.625</v>
      </c>
      <c r="G212" s="41">
        <v>6.5000000000000002E-2</v>
      </c>
      <c r="H212" s="41">
        <v>33.045000000000002</v>
      </c>
      <c r="I212" s="41">
        <v>5.0000000000000001E-4</v>
      </c>
      <c r="J212" s="41">
        <v>0</v>
      </c>
      <c r="K212" s="41">
        <v>0.02</v>
      </c>
      <c r="L212" s="41">
        <v>0.05</v>
      </c>
      <c r="M212" s="41">
        <v>1.2</v>
      </c>
      <c r="N212" s="41">
        <v>1.5</v>
      </c>
      <c r="O212" s="41">
        <v>0</v>
      </c>
      <c r="P212" s="41">
        <v>0.01</v>
      </c>
    </row>
    <row r="213" spans="1:16" ht="13.9" hidden="1" customHeight="1" x14ac:dyDescent="0.25">
      <c r="B213" s="57"/>
      <c r="C213" s="26" t="s">
        <v>91</v>
      </c>
      <c r="D213" s="55">
        <v>5</v>
      </c>
      <c r="E213" s="63">
        <v>0</v>
      </c>
      <c r="F213" s="41">
        <v>0</v>
      </c>
      <c r="G213" s="41">
        <v>4.99</v>
      </c>
      <c r="H213" s="41">
        <v>19.96</v>
      </c>
      <c r="I213" s="41">
        <v>0</v>
      </c>
      <c r="J213" s="41">
        <v>0</v>
      </c>
      <c r="K213" s="41">
        <v>0</v>
      </c>
      <c r="L213" s="41">
        <v>0</v>
      </c>
      <c r="M213" s="41">
        <v>0.15</v>
      </c>
      <c r="N213" s="41">
        <v>0</v>
      </c>
      <c r="O213" s="41">
        <v>0</v>
      </c>
      <c r="P213" s="41">
        <v>1.4999999999999999E-2</v>
      </c>
    </row>
    <row r="214" spans="1:16" ht="13.9" customHeight="1" x14ac:dyDescent="0.25">
      <c r="A214" s="40">
        <v>8</v>
      </c>
      <c r="B214" s="57" t="s">
        <v>203</v>
      </c>
      <c r="C214" s="26" t="s">
        <v>264</v>
      </c>
      <c r="D214" s="55">
        <v>30</v>
      </c>
      <c r="E214" s="63">
        <v>5.88</v>
      </c>
      <c r="F214" s="63">
        <v>9.24</v>
      </c>
      <c r="G214" s="63">
        <v>0</v>
      </c>
      <c r="H214" s="63">
        <v>106.68</v>
      </c>
      <c r="I214" s="63">
        <v>0.18600000000000003</v>
      </c>
      <c r="J214" s="63">
        <v>0</v>
      </c>
      <c r="K214" s="63">
        <v>0</v>
      </c>
      <c r="L214" s="63">
        <v>0.12</v>
      </c>
      <c r="M214" s="63">
        <v>6.6</v>
      </c>
      <c r="N214" s="63">
        <v>48</v>
      </c>
      <c r="O214" s="63">
        <v>6.6</v>
      </c>
      <c r="P214" s="63">
        <v>0.54</v>
      </c>
    </row>
    <row r="215" spans="1:16" ht="14.45" customHeight="1" x14ac:dyDescent="0.25">
      <c r="A215" s="40">
        <v>8</v>
      </c>
      <c r="B215" s="57" t="s">
        <v>202</v>
      </c>
      <c r="C215" s="26" t="s">
        <v>201</v>
      </c>
      <c r="D215" s="55">
        <v>20</v>
      </c>
      <c r="E215" s="63">
        <v>4.6399999999999997</v>
      </c>
      <c r="F215" s="63">
        <v>5.9</v>
      </c>
      <c r="G215" s="63">
        <v>0</v>
      </c>
      <c r="H215" s="63">
        <v>71.66</v>
      </c>
      <c r="I215" s="63">
        <v>0</v>
      </c>
      <c r="J215" s="63">
        <v>0.14000000000000001</v>
      </c>
      <c r="K215" s="63">
        <v>5.2000000000000005E-2</v>
      </c>
      <c r="L215" s="63">
        <v>0.1</v>
      </c>
      <c r="M215" s="63">
        <v>176</v>
      </c>
      <c r="N215" s="63">
        <v>100</v>
      </c>
      <c r="O215" s="63">
        <v>7</v>
      </c>
      <c r="P215" s="63">
        <v>0.2</v>
      </c>
    </row>
    <row r="216" spans="1:16" ht="14.45" customHeight="1" x14ac:dyDescent="0.25">
      <c r="B216" s="57"/>
      <c r="C216" s="62" t="s">
        <v>98</v>
      </c>
      <c r="D216" s="55"/>
      <c r="E216" s="64">
        <v>5.26</v>
      </c>
      <c r="F216" s="64">
        <v>7.57</v>
      </c>
      <c r="G216" s="64">
        <v>0</v>
      </c>
      <c r="H216" s="64">
        <v>89.17</v>
      </c>
      <c r="I216" s="64">
        <v>9.3000000000000013E-2</v>
      </c>
      <c r="J216" s="64">
        <v>7.0000000000000007E-2</v>
      </c>
      <c r="K216" s="64">
        <v>2.6000000000000002E-2</v>
      </c>
      <c r="L216" s="64">
        <v>0.11</v>
      </c>
      <c r="M216" s="64">
        <v>91.3</v>
      </c>
      <c r="N216" s="64">
        <v>74</v>
      </c>
      <c r="O216" s="64">
        <v>6.8</v>
      </c>
      <c r="P216" s="64">
        <v>0.37</v>
      </c>
    </row>
    <row r="217" spans="1:16" ht="14.45" customHeight="1" x14ac:dyDescent="0.25">
      <c r="B217" s="57" t="s">
        <v>101</v>
      </c>
      <c r="C217" s="26" t="s">
        <v>24</v>
      </c>
      <c r="D217" s="55">
        <v>40</v>
      </c>
      <c r="E217" s="63">
        <v>2.4</v>
      </c>
      <c r="F217" s="41">
        <v>7.4999999999999997E-2</v>
      </c>
      <c r="G217" s="41">
        <v>15.9</v>
      </c>
      <c r="H217" s="41">
        <v>73.875</v>
      </c>
      <c r="I217" s="41">
        <v>3.3000000000000002E-2</v>
      </c>
      <c r="J217" s="41">
        <v>0</v>
      </c>
      <c r="K217" s="41">
        <v>0</v>
      </c>
      <c r="L217" s="41">
        <v>0.51</v>
      </c>
      <c r="M217" s="41">
        <v>5.7</v>
      </c>
      <c r="N217" s="41">
        <v>19.5</v>
      </c>
      <c r="O217" s="41">
        <v>3.9</v>
      </c>
      <c r="P217" s="41">
        <v>0.36</v>
      </c>
    </row>
    <row r="218" spans="1:16" ht="14.45" customHeight="1" x14ac:dyDescent="0.25">
      <c r="B218" s="80"/>
      <c r="C218" s="62" t="s">
        <v>194</v>
      </c>
      <c r="D218" s="81">
        <v>180</v>
      </c>
      <c r="E218" s="63">
        <v>1.6799999999999997</v>
      </c>
      <c r="F218" s="63">
        <v>0.24000000000000005</v>
      </c>
      <c r="G218" s="63">
        <v>17.16</v>
      </c>
      <c r="H218" s="63">
        <v>77.52</v>
      </c>
      <c r="I218" s="63">
        <v>7.1999999999999995E-2</v>
      </c>
      <c r="J218" s="63">
        <v>18</v>
      </c>
      <c r="K218" s="63">
        <v>0</v>
      </c>
      <c r="L218" s="63">
        <v>2.04</v>
      </c>
      <c r="M218" s="63">
        <v>36</v>
      </c>
      <c r="N218" s="63">
        <v>61.2</v>
      </c>
      <c r="O218" s="63">
        <v>28.8</v>
      </c>
      <c r="P218" s="63">
        <v>1.08</v>
      </c>
    </row>
    <row r="219" spans="1:16" ht="14.45" customHeight="1" x14ac:dyDescent="0.25">
      <c r="B219" s="57" t="s">
        <v>242</v>
      </c>
      <c r="C219" s="26" t="s">
        <v>26</v>
      </c>
      <c r="D219" s="55">
        <v>200</v>
      </c>
      <c r="E219" s="63">
        <v>0.08</v>
      </c>
      <c r="F219" s="41">
        <v>0.02</v>
      </c>
      <c r="G219" s="41">
        <v>15</v>
      </c>
      <c r="H219" s="41">
        <v>60.5</v>
      </c>
      <c r="I219" s="41">
        <v>0</v>
      </c>
      <c r="J219" s="41">
        <v>0</v>
      </c>
      <c r="K219" s="41">
        <v>0.04</v>
      </c>
      <c r="L219" s="41">
        <v>0</v>
      </c>
      <c r="M219" s="41">
        <v>11.1</v>
      </c>
      <c r="N219" s="41">
        <v>1.4</v>
      </c>
      <c r="O219" s="41">
        <v>2.8</v>
      </c>
      <c r="P219" s="41">
        <v>0.28000000000000003</v>
      </c>
    </row>
    <row r="220" spans="1:16" ht="18" customHeight="1" x14ac:dyDescent="0.25">
      <c r="A220" s="40">
        <v>8</v>
      </c>
      <c r="B220" s="56"/>
      <c r="C220" s="56" t="s">
        <v>18</v>
      </c>
      <c r="D220" s="55"/>
      <c r="E220" s="56">
        <v>18.309999999999999</v>
      </c>
      <c r="F220" s="72">
        <v>15.729999999999999</v>
      </c>
      <c r="G220" s="72">
        <v>90.164999999999992</v>
      </c>
      <c r="H220" s="72">
        <v>575.47</v>
      </c>
      <c r="I220" s="72">
        <v>0.34849999999999998</v>
      </c>
      <c r="J220" s="72">
        <v>18.37</v>
      </c>
      <c r="K220" s="72">
        <v>8.6000000000000007E-2</v>
      </c>
      <c r="L220" s="72">
        <v>3.76</v>
      </c>
      <c r="M220" s="72">
        <v>257.05</v>
      </c>
      <c r="N220" s="72">
        <v>191.95000000000002</v>
      </c>
      <c r="O220" s="72">
        <v>187.80000000000004</v>
      </c>
      <c r="P220" s="72">
        <v>2.7149999999999999</v>
      </c>
    </row>
    <row r="221" spans="1:16" ht="13.15" customHeight="1" x14ac:dyDescent="0.25">
      <c r="A221" s="40">
        <v>8</v>
      </c>
      <c r="B221" s="90" t="s">
        <v>19</v>
      </c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</row>
    <row r="222" spans="1:16" ht="14.45" customHeight="1" x14ac:dyDescent="0.25">
      <c r="B222" s="58" t="s">
        <v>241</v>
      </c>
      <c r="C222" s="26" t="s">
        <v>217</v>
      </c>
      <c r="D222" s="55">
        <v>60</v>
      </c>
      <c r="E222" s="42">
        <v>0.51600000000000001</v>
      </c>
      <c r="F222" s="42">
        <v>3.0660000000000003</v>
      </c>
      <c r="G222" s="42">
        <v>1.5659999999999998</v>
      </c>
      <c r="H222" s="42">
        <v>35.921999999999997</v>
      </c>
      <c r="I222" s="42">
        <v>1.2E-2</v>
      </c>
      <c r="J222" s="42">
        <v>3.33</v>
      </c>
      <c r="K222" s="42">
        <v>0</v>
      </c>
      <c r="L222" s="42">
        <v>1.3859999999999999</v>
      </c>
      <c r="M222" s="42">
        <v>13.968000000000002</v>
      </c>
      <c r="N222" s="42">
        <v>16.943999999999999</v>
      </c>
      <c r="O222" s="42">
        <v>8.0640000000000001</v>
      </c>
      <c r="P222" s="42">
        <v>0.36599999999999999</v>
      </c>
    </row>
    <row r="223" spans="1:16" ht="17.45" customHeight="1" x14ac:dyDescent="0.25">
      <c r="A223" s="40">
        <v>8</v>
      </c>
      <c r="B223" s="58" t="s">
        <v>177</v>
      </c>
      <c r="C223" s="26" t="s">
        <v>176</v>
      </c>
      <c r="D223" s="55" t="s">
        <v>267</v>
      </c>
      <c r="E223" s="42">
        <v>2.3100000000000005</v>
      </c>
      <c r="F223" s="42">
        <v>2.3100000000000005</v>
      </c>
      <c r="G223" s="42">
        <v>14.7</v>
      </c>
      <c r="H223" s="42">
        <v>88.83</v>
      </c>
      <c r="I223" s="42">
        <v>0</v>
      </c>
      <c r="J223" s="42">
        <v>0</v>
      </c>
      <c r="K223" s="42">
        <v>6.93</v>
      </c>
      <c r="L223" s="42">
        <v>1.05</v>
      </c>
      <c r="M223" s="42">
        <v>24.57</v>
      </c>
      <c r="N223" s="42">
        <v>29.82</v>
      </c>
      <c r="O223" s="42">
        <v>56.7</v>
      </c>
      <c r="P223" s="42">
        <v>1.05</v>
      </c>
    </row>
    <row r="224" spans="1:16" ht="15.6" customHeight="1" x14ac:dyDescent="0.25">
      <c r="A224" s="40">
        <v>8</v>
      </c>
      <c r="B224" s="58" t="s">
        <v>262</v>
      </c>
      <c r="C224" s="26" t="s">
        <v>284</v>
      </c>
      <c r="D224" s="55">
        <v>90</v>
      </c>
      <c r="E224" s="42">
        <v>13.427999999999999</v>
      </c>
      <c r="F224" s="42">
        <v>11.34</v>
      </c>
      <c r="G224" s="42">
        <v>3.8339999999999996</v>
      </c>
      <c r="H224" s="42">
        <v>170.298</v>
      </c>
      <c r="I224" s="42">
        <v>8.1000000000000003E-2</v>
      </c>
      <c r="J224" s="42">
        <v>8.1000000000000003E-2</v>
      </c>
      <c r="K224" s="42">
        <v>0.31499999999999995</v>
      </c>
      <c r="L224" s="42">
        <v>1.665</v>
      </c>
      <c r="M224" s="42">
        <v>19.323</v>
      </c>
      <c r="N224" s="42">
        <v>14.966999999999999</v>
      </c>
      <c r="O224" s="42">
        <v>129.41099999999997</v>
      </c>
      <c r="P224" s="42">
        <v>1.5840000000000001</v>
      </c>
    </row>
    <row r="225" spans="1:16" ht="15.75" customHeight="1" x14ac:dyDescent="0.25">
      <c r="B225" s="67" t="s">
        <v>249</v>
      </c>
      <c r="C225" s="62" t="s">
        <v>295</v>
      </c>
      <c r="D225" s="55" t="s">
        <v>291</v>
      </c>
      <c r="E225" s="42">
        <v>3.96</v>
      </c>
      <c r="F225" s="42">
        <v>6.57</v>
      </c>
      <c r="G225" s="42">
        <v>29.475000000000001</v>
      </c>
      <c r="H225" s="42">
        <v>192.85499999999999</v>
      </c>
      <c r="I225" s="42">
        <v>0.18</v>
      </c>
      <c r="J225" s="42">
        <v>25.965</v>
      </c>
      <c r="K225" s="42">
        <v>0</v>
      </c>
      <c r="L225" s="42">
        <v>2.64</v>
      </c>
      <c r="M225" s="42">
        <v>35.46</v>
      </c>
      <c r="N225" s="42">
        <v>109.97999999999998</v>
      </c>
      <c r="O225" s="42">
        <v>43.86</v>
      </c>
      <c r="P225" s="42">
        <v>1.6650000000000003</v>
      </c>
    </row>
    <row r="226" spans="1:16" ht="15.75" customHeight="1" x14ac:dyDescent="0.25">
      <c r="B226" s="67" t="s">
        <v>296</v>
      </c>
      <c r="C226" s="62" t="s">
        <v>293</v>
      </c>
      <c r="D226" s="89" t="s">
        <v>294</v>
      </c>
      <c r="E226" s="42">
        <v>4.3600000000000003</v>
      </c>
      <c r="F226" s="42">
        <v>8.4499999999999993</v>
      </c>
      <c r="G226" s="42">
        <v>37.83</v>
      </c>
      <c r="H226" s="42">
        <v>244.8</v>
      </c>
      <c r="I226" s="42">
        <v>3.0499999999999999E-2</v>
      </c>
      <c r="J226" s="42">
        <v>0</v>
      </c>
      <c r="K226" s="42">
        <v>19.37</v>
      </c>
      <c r="L226" s="42">
        <v>0.30499999999999999</v>
      </c>
      <c r="M226" s="42">
        <v>7.11</v>
      </c>
      <c r="N226" s="42">
        <v>79.304999999999993</v>
      </c>
      <c r="O226" s="42">
        <v>25.454999999999998</v>
      </c>
      <c r="P226" s="42">
        <v>0.53499999999999992</v>
      </c>
    </row>
    <row r="227" spans="1:16" ht="15.75" customHeight="1" x14ac:dyDescent="0.25">
      <c r="B227" s="67"/>
      <c r="C227" s="62" t="s">
        <v>98</v>
      </c>
      <c r="D227" s="89"/>
      <c r="E227" s="42">
        <f>(E225+E226)/2</f>
        <v>4.16</v>
      </c>
      <c r="F227" s="42">
        <f t="shared" ref="F227:P227" si="2">(F225+F226)/2</f>
        <v>7.51</v>
      </c>
      <c r="G227" s="42">
        <f t="shared" si="2"/>
        <v>33.652500000000003</v>
      </c>
      <c r="H227" s="42">
        <f t="shared" si="2"/>
        <v>218.82749999999999</v>
      </c>
      <c r="I227" s="42">
        <f t="shared" si="2"/>
        <v>0.10525</v>
      </c>
      <c r="J227" s="42">
        <f t="shared" si="2"/>
        <v>12.9825</v>
      </c>
      <c r="K227" s="42">
        <f t="shared" si="2"/>
        <v>9.6850000000000005</v>
      </c>
      <c r="L227" s="42">
        <f t="shared" si="2"/>
        <v>1.4725000000000001</v>
      </c>
      <c r="M227" s="42">
        <f t="shared" si="2"/>
        <v>21.285</v>
      </c>
      <c r="N227" s="42">
        <f t="shared" si="2"/>
        <v>94.642499999999984</v>
      </c>
      <c r="O227" s="42">
        <f t="shared" si="2"/>
        <v>34.657499999999999</v>
      </c>
      <c r="P227" s="42">
        <f t="shared" si="2"/>
        <v>1.1000000000000001</v>
      </c>
    </row>
    <row r="228" spans="1:16" ht="16.149999999999999" customHeight="1" x14ac:dyDescent="0.25">
      <c r="A228" s="40">
        <v>8</v>
      </c>
      <c r="B228" s="58" t="s">
        <v>157</v>
      </c>
      <c r="C228" s="26" t="s">
        <v>56</v>
      </c>
      <c r="D228" s="55">
        <v>200</v>
      </c>
      <c r="E228" s="42">
        <v>0.28000000000000003</v>
      </c>
      <c r="F228" s="42">
        <v>0.1</v>
      </c>
      <c r="G228" s="42">
        <v>28.88</v>
      </c>
      <c r="H228" s="42">
        <v>117.54</v>
      </c>
      <c r="I228" s="42">
        <v>0</v>
      </c>
      <c r="J228" s="42">
        <v>19.3</v>
      </c>
      <c r="K228" s="42">
        <v>0</v>
      </c>
      <c r="L228" s="42">
        <v>0.16</v>
      </c>
      <c r="M228" s="42">
        <v>13.66</v>
      </c>
      <c r="N228" s="42">
        <v>7.38</v>
      </c>
      <c r="O228" s="42">
        <v>5.78</v>
      </c>
      <c r="P228" s="42">
        <v>0.46800000000000003</v>
      </c>
    </row>
    <row r="229" spans="1:16" ht="14.45" customHeight="1" x14ac:dyDescent="0.25">
      <c r="A229" s="40">
        <v>8</v>
      </c>
      <c r="B229" s="58" t="s">
        <v>58</v>
      </c>
      <c r="C229" s="26" t="s">
        <v>20</v>
      </c>
      <c r="D229" s="55">
        <v>30</v>
      </c>
      <c r="E229" s="42">
        <v>2.2999999999999998</v>
      </c>
      <c r="F229" s="42">
        <v>0.20000000000000004</v>
      </c>
      <c r="G229" s="42">
        <v>14.8</v>
      </c>
      <c r="H229" s="42">
        <v>70.2</v>
      </c>
      <c r="I229" s="42">
        <v>0</v>
      </c>
      <c r="J229" s="42">
        <v>0</v>
      </c>
      <c r="K229" s="42">
        <v>0</v>
      </c>
      <c r="L229" s="42">
        <v>0.3</v>
      </c>
      <c r="M229" s="42">
        <v>6</v>
      </c>
      <c r="N229" s="42">
        <v>19.5</v>
      </c>
      <c r="O229" s="42">
        <v>4.2</v>
      </c>
      <c r="P229" s="42">
        <v>0.3</v>
      </c>
    </row>
    <row r="230" spans="1:16" ht="16.149999999999999" customHeight="1" x14ac:dyDescent="0.25">
      <c r="A230" s="40">
        <v>8</v>
      </c>
      <c r="B230" s="58" t="s">
        <v>158</v>
      </c>
      <c r="C230" s="26" t="s">
        <v>21</v>
      </c>
      <c r="D230" s="55">
        <v>40</v>
      </c>
      <c r="E230" s="42">
        <v>2.6</v>
      </c>
      <c r="F230" s="42">
        <v>0.5</v>
      </c>
      <c r="G230" s="42">
        <v>15.8</v>
      </c>
      <c r="H230" s="42">
        <v>78.099999999999994</v>
      </c>
      <c r="I230" s="42">
        <v>0.1</v>
      </c>
      <c r="J230" s="42">
        <v>0</v>
      </c>
      <c r="K230" s="42">
        <v>0</v>
      </c>
      <c r="L230" s="42">
        <v>0.6</v>
      </c>
      <c r="M230" s="42">
        <v>11.599999999999998</v>
      </c>
      <c r="N230" s="42">
        <v>60</v>
      </c>
      <c r="O230" s="42">
        <v>18.8</v>
      </c>
      <c r="P230" s="42">
        <v>1.6</v>
      </c>
    </row>
    <row r="231" spans="1:16" ht="15.6" customHeight="1" x14ac:dyDescent="0.25">
      <c r="A231" s="40">
        <v>8</v>
      </c>
      <c r="B231" s="58"/>
      <c r="C231" s="56" t="s">
        <v>18</v>
      </c>
      <c r="D231" s="77"/>
      <c r="E231" s="56">
        <f>E230+E229+E228+E227+E224+E223+E222</f>
        <v>25.594000000000001</v>
      </c>
      <c r="F231" s="88">
        <f t="shared" ref="F231:P231" si="3">F230+F229+F228+F227+F224+F223+F222</f>
        <v>25.026</v>
      </c>
      <c r="G231" s="88">
        <f t="shared" si="3"/>
        <v>113.23250000000002</v>
      </c>
      <c r="H231" s="88">
        <f t="shared" si="3"/>
        <v>779.71750000000009</v>
      </c>
      <c r="I231" s="88">
        <f t="shared" si="3"/>
        <v>0.29825000000000002</v>
      </c>
      <c r="J231" s="88">
        <f t="shared" si="3"/>
        <v>35.6935</v>
      </c>
      <c r="K231" s="88">
        <f t="shared" si="3"/>
        <v>16.93</v>
      </c>
      <c r="L231" s="88">
        <f t="shared" si="3"/>
        <v>6.6334999999999997</v>
      </c>
      <c r="M231" s="88">
        <f t="shared" si="3"/>
        <v>110.40599999999999</v>
      </c>
      <c r="N231" s="88">
        <f t="shared" si="3"/>
        <v>243.25349999999995</v>
      </c>
      <c r="O231" s="88">
        <f t="shared" si="3"/>
        <v>257.61250000000001</v>
      </c>
      <c r="P231" s="88">
        <f t="shared" si="3"/>
        <v>6.468</v>
      </c>
    </row>
    <row r="232" spans="1:16" ht="13.9" customHeight="1" x14ac:dyDescent="0.25">
      <c r="A232" s="40">
        <v>8</v>
      </c>
      <c r="B232" s="90" t="s">
        <v>22</v>
      </c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</row>
    <row r="233" spans="1:16" ht="15.95" customHeight="1" x14ac:dyDescent="0.25">
      <c r="A233" s="40">
        <v>8</v>
      </c>
      <c r="B233" s="57" t="s">
        <v>173</v>
      </c>
      <c r="C233" s="26" t="s">
        <v>229</v>
      </c>
      <c r="D233" s="55">
        <v>100</v>
      </c>
      <c r="E233" s="42">
        <v>10.88</v>
      </c>
      <c r="F233" s="42">
        <v>10.86</v>
      </c>
      <c r="G233" s="42">
        <v>14.38</v>
      </c>
      <c r="H233" s="42">
        <v>198.78</v>
      </c>
      <c r="I233" s="42">
        <v>7.0000000000000007E-2</v>
      </c>
      <c r="J233" s="42">
        <v>3</v>
      </c>
      <c r="K233" s="42">
        <v>82.5</v>
      </c>
      <c r="L233" s="42">
        <v>0.81</v>
      </c>
      <c r="M233" s="42">
        <v>236.94</v>
      </c>
      <c r="N233" s="42">
        <v>192.1</v>
      </c>
      <c r="O233" s="42">
        <v>21.05</v>
      </c>
      <c r="P233" s="42">
        <v>1.2</v>
      </c>
    </row>
    <row r="234" spans="1:16" ht="15.95" customHeight="1" x14ac:dyDescent="0.25">
      <c r="B234" s="68" t="s">
        <v>282</v>
      </c>
      <c r="C234" s="62" t="s">
        <v>283</v>
      </c>
      <c r="D234" s="55">
        <v>60</v>
      </c>
      <c r="E234" s="42">
        <v>0.66</v>
      </c>
      <c r="F234" s="42">
        <v>0.12</v>
      </c>
      <c r="G234" s="42">
        <v>2.2799999999999998</v>
      </c>
      <c r="H234" s="42">
        <v>12.84</v>
      </c>
      <c r="I234" s="42">
        <v>3.5999999999999997E-2</v>
      </c>
      <c r="J234" s="42">
        <v>15</v>
      </c>
      <c r="K234" s="42">
        <v>0</v>
      </c>
      <c r="L234" s="42">
        <v>0.42</v>
      </c>
      <c r="M234" s="42">
        <v>8.4</v>
      </c>
      <c r="N234" s="42">
        <v>15.6</v>
      </c>
      <c r="O234" s="42">
        <v>12</v>
      </c>
      <c r="P234" s="42">
        <v>0.54</v>
      </c>
    </row>
    <row r="235" spans="1:16" ht="15.95" customHeight="1" x14ac:dyDescent="0.25">
      <c r="A235" s="40">
        <v>8</v>
      </c>
      <c r="B235" s="57" t="s">
        <v>168</v>
      </c>
      <c r="C235" s="26" t="s">
        <v>57</v>
      </c>
      <c r="D235" s="55">
        <v>200</v>
      </c>
      <c r="E235" s="42">
        <v>0.66</v>
      </c>
      <c r="F235" s="42">
        <v>0.1</v>
      </c>
      <c r="G235" s="42">
        <v>28.02</v>
      </c>
      <c r="H235" s="42">
        <v>115.62</v>
      </c>
      <c r="I235" s="42">
        <v>0</v>
      </c>
      <c r="J235" s="42">
        <v>0.02</v>
      </c>
      <c r="K235" s="42">
        <v>0.68</v>
      </c>
      <c r="L235" s="42">
        <v>0.5</v>
      </c>
      <c r="M235" s="42">
        <v>32.479999999999997</v>
      </c>
      <c r="N235" s="42">
        <v>17.46</v>
      </c>
      <c r="O235" s="42">
        <v>23.44</v>
      </c>
      <c r="P235" s="42">
        <v>0.7</v>
      </c>
    </row>
    <row r="236" spans="1:16" ht="13.9" customHeight="1" x14ac:dyDescent="0.25">
      <c r="A236" s="40">
        <v>8</v>
      </c>
      <c r="B236" s="56"/>
      <c r="C236" s="56" t="s">
        <v>18</v>
      </c>
      <c r="D236" s="55"/>
      <c r="E236" s="56">
        <v>12.200000000000001</v>
      </c>
      <c r="F236" s="56">
        <v>11.079999999999998</v>
      </c>
      <c r="G236" s="56">
        <v>44.68</v>
      </c>
      <c r="H236" s="56">
        <v>327.24</v>
      </c>
      <c r="I236" s="56">
        <v>0.10600000000000001</v>
      </c>
      <c r="J236" s="56">
        <v>18.02</v>
      </c>
      <c r="K236" s="56">
        <v>83.18</v>
      </c>
      <c r="L236" s="56">
        <v>1.73</v>
      </c>
      <c r="M236" s="56">
        <v>277.82</v>
      </c>
      <c r="N236" s="56">
        <v>225.16</v>
      </c>
      <c r="O236" s="56">
        <v>56.489999999999995</v>
      </c>
      <c r="P236" s="56">
        <v>2.44</v>
      </c>
    </row>
    <row r="237" spans="1:16" ht="13.15" customHeight="1" x14ac:dyDescent="0.25">
      <c r="A237" s="40">
        <v>8</v>
      </c>
      <c r="B237" s="56"/>
      <c r="C237" s="56" t="s">
        <v>32</v>
      </c>
      <c r="D237" s="55"/>
      <c r="E237" s="56">
        <f>E236+E231+E220</f>
        <v>56.103999999999999</v>
      </c>
      <c r="F237" s="88">
        <f t="shared" ref="F237:P237" si="4">F236+F231+F220</f>
        <v>51.835999999999991</v>
      </c>
      <c r="G237" s="88">
        <f t="shared" si="4"/>
        <v>248.07750000000001</v>
      </c>
      <c r="H237" s="88">
        <f t="shared" si="4"/>
        <v>1682.4275</v>
      </c>
      <c r="I237" s="88">
        <f t="shared" si="4"/>
        <v>0.75275000000000003</v>
      </c>
      <c r="J237" s="88">
        <f t="shared" si="4"/>
        <v>72.083500000000001</v>
      </c>
      <c r="K237" s="88">
        <f t="shared" si="4"/>
        <v>100.19600000000001</v>
      </c>
      <c r="L237" s="88">
        <f t="shared" si="4"/>
        <v>12.1235</v>
      </c>
      <c r="M237" s="88">
        <f t="shared" si="4"/>
        <v>645.27600000000007</v>
      </c>
      <c r="N237" s="88">
        <f t="shared" si="4"/>
        <v>660.36349999999993</v>
      </c>
      <c r="O237" s="88">
        <f t="shared" si="4"/>
        <v>501.90250000000003</v>
      </c>
      <c r="P237" s="88">
        <f t="shared" si="4"/>
        <v>11.622999999999999</v>
      </c>
    </row>
    <row r="238" spans="1:16" s="36" customFormat="1" ht="20.100000000000001" customHeight="1" x14ac:dyDescent="0.25">
      <c r="B238" s="43"/>
      <c r="C238" s="43"/>
      <c r="D238" s="76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</row>
    <row r="239" spans="1:16" s="36" customFormat="1" ht="20.100000000000001" customHeight="1" x14ac:dyDescent="0.25">
      <c r="B239" s="37" t="s">
        <v>152</v>
      </c>
      <c r="C239" s="38"/>
      <c r="D239" s="76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</row>
    <row r="240" spans="1:16" s="36" customFormat="1" ht="20.100000000000001" customHeight="1" x14ac:dyDescent="0.25">
      <c r="B240" s="37" t="s">
        <v>149</v>
      </c>
      <c r="C240" s="38"/>
      <c r="D240" s="76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</row>
    <row r="241" spans="1:16" s="36" customFormat="1" x14ac:dyDescent="0.25">
      <c r="B241" s="37" t="s">
        <v>281</v>
      </c>
      <c r="C241" s="38"/>
      <c r="D241" s="74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</row>
    <row r="242" spans="1:16" s="36" customFormat="1" ht="33.75" customHeight="1" x14ac:dyDescent="0.25">
      <c r="B242" s="91" t="s">
        <v>0</v>
      </c>
      <c r="C242" s="91" t="s">
        <v>1</v>
      </c>
      <c r="D242" s="92" t="s">
        <v>2</v>
      </c>
      <c r="E242" s="90" t="s">
        <v>3</v>
      </c>
      <c r="F242" s="90"/>
      <c r="G242" s="90"/>
      <c r="H242" s="90" t="s">
        <v>4</v>
      </c>
      <c r="I242" s="90" t="s">
        <v>5</v>
      </c>
      <c r="J242" s="90"/>
      <c r="K242" s="90"/>
      <c r="L242" s="90"/>
      <c r="M242" s="90" t="s">
        <v>6</v>
      </c>
      <c r="N242" s="90"/>
      <c r="O242" s="90"/>
      <c r="P242" s="90"/>
    </row>
    <row r="243" spans="1:16" s="36" customFormat="1" ht="23.45" customHeight="1" x14ac:dyDescent="0.25">
      <c r="B243" s="91"/>
      <c r="C243" s="91"/>
      <c r="D243" s="92"/>
      <c r="E243" s="56" t="s">
        <v>7</v>
      </c>
      <c r="F243" s="56" t="s">
        <v>8</v>
      </c>
      <c r="G243" s="56" t="s">
        <v>9</v>
      </c>
      <c r="H243" s="90"/>
      <c r="I243" s="56" t="s">
        <v>143</v>
      </c>
      <c r="J243" s="56" t="s">
        <v>10</v>
      </c>
      <c r="K243" s="56" t="s">
        <v>11</v>
      </c>
      <c r="L243" s="56" t="s">
        <v>12</v>
      </c>
      <c r="M243" s="56" t="s">
        <v>13</v>
      </c>
      <c r="N243" s="56" t="s">
        <v>14</v>
      </c>
      <c r="O243" s="56" t="s">
        <v>15</v>
      </c>
      <c r="P243" s="56" t="s">
        <v>16</v>
      </c>
    </row>
    <row r="244" spans="1:16" ht="14.45" customHeight="1" x14ac:dyDescent="0.25">
      <c r="A244" s="40">
        <v>9</v>
      </c>
      <c r="B244" s="90" t="s">
        <v>17</v>
      </c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</row>
    <row r="245" spans="1:16" ht="14.45" customHeight="1" x14ac:dyDescent="0.25">
      <c r="B245" s="56" t="s">
        <v>196</v>
      </c>
      <c r="C245" s="26" t="s">
        <v>248</v>
      </c>
      <c r="D245" s="55" t="s">
        <v>268</v>
      </c>
      <c r="E245" s="41">
        <v>8.2050000000000001</v>
      </c>
      <c r="F245" s="41">
        <v>9.1950000000000003</v>
      </c>
      <c r="G245" s="41">
        <v>2.0099999999999998</v>
      </c>
      <c r="H245" s="41">
        <v>123.61499999999999</v>
      </c>
      <c r="I245" s="41">
        <v>1.0200000000000002</v>
      </c>
      <c r="J245" s="41">
        <v>7.4999999999999997E-2</v>
      </c>
      <c r="K245" s="41">
        <v>5.04</v>
      </c>
      <c r="L245" s="41">
        <v>9.3149999999999995</v>
      </c>
      <c r="M245" s="41">
        <v>101.91</v>
      </c>
      <c r="N245" s="41">
        <v>20.100000000000001</v>
      </c>
      <c r="O245" s="41">
        <v>173.05500000000001</v>
      </c>
      <c r="P245" s="41">
        <v>2.2949999999999999</v>
      </c>
    </row>
    <row r="246" spans="1:16" ht="18" customHeight="1" x14ac:dyDescent="0.25">
      <c r="B246" s="65" t="s">
        <v>233</v>
      </c>
      <c r="C246" s="62" t="s">
        <v>218</v>
      </c>
      <c r="D246" s="55">
        <v>60</v>
      </c>
      <c r="E246" s="63">
        <v>1.7</v>
      </c>
      <c r="F246" s="63">
        <v>3</v>
      </c>
      <c r="G246" s="63">
        <v>6</v>
      </c>
      <c r="H246" s="63">
        <v>57.8</v>
      </c>
      <c r="I246" s="63">
        <v>0</v>
      </c>
      <c r="J246" s="63">
        <v>4.96</v>
      </c>
      <c r="K246" s="63">
        <v>0</v>
      </c>
      <c r="L246" s="63">
        <v>1.76</v>
      </c>
      <c r="M246" s="63">
        <v>29.12</v>
      </c>
      <c r="N246" s="63">
        <v>29.12</v>
      </c>
      <c r="O246" s="63">
        <v>10.64</v>
      </c>
      <c r="P246" s="63">
        <v>0.56000000000000005</v>
      </c>
    </row>
    <row r="247" spans="1:16" ht="14.45" customHeight="1" x14ac:dyDescent="0.25">
      <c r="B247" s="57" t="s">
        <v>58</v>
      </c>
      <c r="C247" s="26" t="s">
        <v>20</v>
      </c>
      <c r="D247" s="55">
        <v>50</v>
      </c>
      <c r="E247" s="41">
        <v>3.07</v>
      </c>
      <c r="F247" s="63">
        <v>0.27</v>
      </c>
      <c r="G247" s="63">
        <v>19.73</v>
      </c>
      <c r="H247" s="63">
        <v>93.6</v>
      </c>
      <c r="I247" s="63">
        <v>0</v>
      </c>
      <c r="J247" s="63">
        <v>0</v>
      </c>
      <c r="K247" s="63">
        <v>0</v>
      </c>
      <c r="L247" s="63">
        <v>0.3</v>
      </c>
      <c r="M247" s="63">
        <v>6</v>
      </c>
      <c r="N247" s="63">
        <v>19.5</v>
      </c>
      <c r="O247" s="63">
        <v>4.2</v>
      </c>
      <c r="P247" s="63">
        <v>0.3</v>
      </c>
    </row>
    <row r="248" spans="1:16" ht="14.45" customHeight="1" x14ac:dyDescent="0.25">
      <c r="B248" s="72" t="s">
        <v>170</v>
      </c>
      <c r="C248" s="62" t="s">
        <v>265</v>
      </c>
      <c r="D248" s="55" t="s">
        <v>266</v>
      </c>
      <c r="E248" s="63">
        <v>5.72</v>
      </c>
      <c r="F248" s="63">
        <v>6.99</v>
      </c>
      <c r="G248" s="63">
        <v>21.11</v>
      </c>
      <c r="H248" s="63">
        <v>170.23</v>
      </c>
      <c r="I248" s="63">
        <v>0.06</v>
      </c>
      <c r="J248" s="63">
        <v>1.1200000000000001</v>
      </c>
      <c r="K248" s="63">
        <v>0.05</v>
      </c>
      <c r="L248" s="63">
        <v>1.33</v>
      </c>
      <c r="M248" s="63">
        <v>40.4</v>
      </c>
      <c r="N248" s="63">
        <v>56.7</v>
      </c>
      <c r="O248" s="63">
        <v>13.6</v>
      </c>
      <c r="P248" s="63">
        <v>0.56999999999999995</v>
      </c>
    </row>
    <row r="249" spans="1:16" ht="14.45" customHeight="1" x14ac:dyDescent="0.25">
      <c r="B249" s="84"/>
      <c r="C249" s="62" t="s">
        <v>98</v>
      </c>
      <c r="D249" s="85"/>
      <c r="E249" s="64">
        <f>((E245+E246+E247)+E248)/2</f>
        <v>9.3475000000000001</v>
      </c>
      <c r="F249" s="64">
        <f t="shared" ref="F249:P249" si="5">((F245+F246+F247)+F248)/2</f>
        <v>9.7274999999999991</v>
      </c>
      <c r="G249" s="64">
        <f t="shared" si="5"/>
        <v>24.425000000000001</v>
      </c>
      <c r="H249" s="64">
        <f t="shared" si="5"/>
        <v>222.6225</v>
      </c>
      <c r="I249" s="64">
        <f t="shared" si="5"/>
        <v>0.54000000000000015</v>
      </c>
      <c r="J249" s="64">
        <f t="shared" si="5"/>
        <v>3.0775000000000001</v>
      </c>
      <c r="K249" s="64">
        <f t="shared" si="5"/>
        <v>2.5449999999999999</v>
      </c>
      <c r="L249" s="64">
        <f t="shared" si="5"/>
        <v>6.3525</v>
      </c>
      <c r="M249" s="64">
        <f t="shared" si="5"/>
        <v>88.715000000000003</v>
      </c>
      <c r="N249" s="64">
        <f t="shared" si="5"/>
        <v>62.71</v>
      </c>
      <c r="O249" s="64">
        <f t="shared" si="5"/>
        <v>100.74749999999999</v>
      </c>
      <c r="P249" s="64">
        <f t="shared" si="5"/>
        <v>1.8624999999999998</v>
      </c>
    </row>
    <row r="250" spans="1:16" ht="16.149999999999999" customHeight="1" x14ac:dyDescent="0.25">
      <c r="B250" s="57" t="s">
        <v>100</v>
      </c>
      <c r="C250" s="26" t="s">
        <v>198</v>
      </c>
      <c r="D250" s="55">
        <v>70</v>
      </c>
      <c r="E250" s="63">
        <v>3.85</v>
      </c>
      <c r="F250" s="63">
        <v>3.71</v>
      </c>
      <c r="G250" s="63">
        <v>21</v>
      </c>
      <c r="H250" s="63">
        <v>132.79</v>
      </c>
      <c r="I250" s="63">
        <v>9.0999999999999998E-2</v>
      </c>
      <c r="J250" s="63">
        <v>0</v>
      </c>
      <c r="K250" s="63">
        <v>0</v>
      </c>
      <c r="L250" s="63">
        <v>1.19</v>
      </c>
      <c r="M250" s="63">
        <v>4.9000000000000004</v>
      </c>
      <c r="N250" s="63">
        <v>44.1</v>
      </c>
      <c r="O250" s="63">
        <v>17.5</v>
      </c>
      <c r="P250" s="63">
        <v>0.98</v>
      </c>
    </row>
    <row r="251" spans="1:16" ht="16.149999999999999" customHeight="1" x14ac:dyDescent="0.25">
      <c r="B251" s="86" t="s">
        <v>234</v>
      </c>
      <c r="C251" s="62" t="s">
        <v>160</v>
      </c>
      <c r="D251" s="87" t="s">
        <v>298</v>
      </c>
      <c r="E251" s="63">
        <v>0.14000000000000001</v>
      </c>
      <c r="F251" s="63">
        <v>0.02</v>
      </c>
      <c r="G251" s="63">
        <v>15.2</v>
      </c>
      <c r="H251" s="63">
        <v>61.54</v>
      </c>
      <c r="I251" s="63">
        <v>0</v>
      </c>
      <c r="J251" s="63">
        <v>2.84</v>
      </c>
      <c r="K251" s="63">
        <v>0</v>
      </c>
      <c r="L251" s="63">
        <v>0.02</v>
      </c>
      <c r="M251" s="63">
        <v>14.2</v>
      </c>
      <c r="N251" s="63">
        <v>4.4000000000000004</v>
      </c>
      <c r="O251" s="63">
        <v>2.4</v>
      </c>
      <c r="P251" s="63">
        <v>0.36</v>
      </c>
    </row>
    <row r="252" spans="1:16" ht="15.6" customHeight="1" x14ac:dyDescent="0.25">
      <c r="A252" s="40">
        <v>9</v>
      </c>
      <c r="B252" s="57"/>
      <c r="C252" s="26" t="s">
        <v>207</v>
      </c>
      <c r="D252" s="55">
        <v>200</v>
      </c>
      <c r="E252" s="63">
        <v>5.8</v>
      </c>
      <c r="F252" s="63">
        <v>6.4</v>
      </c>
      <c r="G252" s="63">
        <v>9.4</v>
      </c>
      <c r="H252" s="63">
        <v>118.4</v>
      </c>
      <c r="I252" s="63">
        <v>0.1</v>
      </c>
      <c r="J252" s="63">
        <v>2.6</v>
      </c>
      <c r="K252" s="63">
        <v>0</v>
      </c>
      <c r="L252" s="63">
        <v>0</v>
      </c>
      <c r="M252" s="63">
        <v>240</v>
      </c>
      <c r="N252" s="63">
        <v>180</v>
      </c>
      <c r="O252" s="63">
        <v>28</v>
      </c>
      <c r="P252" s="63">
        <v>0.2</v>
      </c>
    </row>
    <row r="253" spans="1:16" ht="14.45" customHeight="1" x14ac:dyDescent="0.25">
      <c r="A253" s="40">
        <v>9</v>
      </c>
      <c r="B253" s="56"/>
      <c r="C253" s="56" t="s">
        <v>18</v>
      </c>
      <c r="D253" s="55"/>
      <c r="E253" s="56">
        <f>E249+E250+E251+E252</f>
        <v>19.137499999999999</v>
      </c>
      <c r="F253" s="88">
        <f t="shared" ref="F253:P253" si="6">F249+F250+F251+F252</f>
        <v>19.857500000000002</v>
      </c>
      <c r="G253" s="88">
        <f t="shared" si="6"/>
        <v>70.025000000000006</v>
      </c>
      <c r="H253" s="88">
        <f t="shared" si="6"/>
        <v>535.35250000000008</v>
      </c>
      <c r="I253" s="88">
        <f t="shared" si="6"/>
        <v>0.73100000000000009</v>
      </c>
      <c r="J253" s="88">
        <f t="shared" si="6"/>
        <v>8.5175000000000001</v>
      </c>
      <c r="K253" s="88">
        <f t="shared" si="6"/>
        <v>2.5449999999999999</v>
      </c>
      <c r="L253" s="88">
        <f t="shared" si="6"/>
        <v>7.5625</v>
      </c>
      <c r="M253" s="88">
        <f t="shared" si="6"/>
        <v>347.815</v>
      </c>
      <c r="N253" s="88">
        <f t="shared" si="6"/>
        <v>291.21000000000004</v>
      </c>
      <c r="O253" s="88">
        <f t="shared" si="6"/>
        <v>148.64749999999998</v>
      </c>
      <c r="P253" s="88">
        <f t="shared" si="6"/>
        <v>3.4024999999999999</v>
      </c>
    </row>
    <row r="254" spans="1:16" ht="12.6" customHeight="1" x14ac:dyDescent="0.25">
      <c r="A254" s="40">
        <v>9</v>
      </c>
      <c r="B254" s="90" t="s">
        <v>19</v>
      </c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</row>
    <row r="255" spans="1:16" ht="18" customHeight="1" x14ac:dyDescent="0.25">
      <c r="A255" s="40">
        <v>9</v>
      </c>
      <c r="B255" s="56" t="s">
        <v>189</v>
      </c>
      <c r="C255" s="26" t="s">
        <v>214</v>
      </c>
      <c r="D255" s="55">
        <v>60</v>
      </c>
      <c r="E255" s="42">
        <v>0.84</v>
      </c>
      <c r="F255" s="42">
        <v>3.6</v>
      </c>
      <c r="G255" s="42">
        <v>4.9800000000000004</v>
      </c>
      <c r="H255" s="42">
        <v>55.680000000000007</v>
      </c>
      <c r="I255" s="42">
        <v>0</v>
      </c>
      <c r="J255" s="42">
        <v>5.7</v>
      </c>
      <c r="K255" s="42">
        <v>0</v>
      </c>
      <c r="L255" s="42">
        <v>1.6380000000000001</v>
      </c>
      <c r="M255" s="42">
        <v>21</v>
      </c>
      <c r="N255" s="42">
        <v>24.54</v>
      </c>
      <c r="O255" s="42">
        <v>12.54</v>
      </c>
      <c r="P255" s="42">
        <v>0.78</v>
      </c>
    </row>
    <row r="256" spans="1:16" ht="16.149999999999999" customHeight="1" x14ac:dyDescent="0.25">
      <c r="A256" s="40">
        <v>9</v>
      </c>
      <c r="B256" s="57" t="s">
        <v>178</v>
      </c>
      <c r="C256" s="26" t="s">
        <v>116</v>
      </c>
      <c r="D256" s="55" t="s">
        <v>276</v>
      </c>
      <c r="E256" s="42">
        <v>1.98</v>
      </c>
      <c r="F256" s="42">
        <v>2.4200000000000004</v>
      </c>
      <c r="G256" s="42">
        <v>13.64</v>
      </c>
      <c r="H256" s="42">
        <v>84.26</v>
      </c>
      <c r="I256" s="42">
        <v>0</v>
      </c>
      <c r="J256" s="42">
        <v>0</v>
      </c>
      <c r="K256" s="42">
        <v>9.6800000000000015</v>
      </c>
      <c r="L256" s="42">
        <v>1.1000000000000001</v>
      </c>
      <c r="M256" s="42">
        <v>26.18</v>
      </c>
      <c r="N256" s="42">
        <v>26.18</v>
      </c>
      <c r="O256" s="42">
        <v>63.58</v>
      </c>
      <c r="P256" s="42">
        <v>1.1000000000000001</v>
      </c>
    </row>
    <row r="257" spans="1:16" ht="14.45" customHeight="1" x14ac:dyDescent="0.25">
      <c r="A257" s="40">
        <v>9</v>
      </c>
      <c r="B257" s="57" t="s">
        <v>227</v>
      </c>
      <c r="C257" s="26" t="s">
        <v>226</v>
      </c>
      <c r="D257" s="55">
        <v>90</v>
      </c>
      <c r="E257" s="42">
        <v>8.2799999999999994</v>
      </c>
      <c r="F257" s="42">
        <v>12.96</v>
      </c>
      <c r="G257" s="42">
        <v>4.8600000000000003</v>
      </c>
      <c r="H257" s="42">
        <v>169.19999999999996</v>
      </c>
      <c r="I257" s="42">
        <v>0.09</v>
      </c>
      <c r="J257" s="42">
        <v>0.09</v>
      </c>
      <c r="K257" s="42">
        <v>0.9900000000000001</v>
      </c>
      <c r="L257" s="42">
        <v>1.35</v>
      </c>
      <c r="M257" s="42">
        <v>21.6</v>
      </c>
      <c r="N257" s="42">
        <v>15.93</v>
      </c>
      <c r="O257" s="42">
        <v>122.4</v>
      </c>
      <c r="P257" s="42">
        <v>1.44</v>
      </c>
    </row>
    <row r="258" spans="1:16" ht="15.6" customHeight="1" x14ac:dyDescent="0.25">
      <c r="B258" s="57" t="s">
        <v>175</v>
      </c>
      <c r="C258" s="26" t="s">
        <v>138</v>
      </c>
      <c r="D258" s="55">
        <v>150</v>
      </c>
      <c r="E258" s="42">
        <v>5.52</v>
      </c>
      <c r="F258" s="42">
        <v>4.5149999999999997</v>
      </c>
      <c r="G258" s="42">
        <v>24.945</v>
      </c>
      <c r="H258" s="42">
        <v>162.49499999999998</v>
      </c>
      <c r="I258" s="42">
        <v>0.06</v>
      </c>
      <c r="J258" s="42">
        <v>0</v>
      </c>
      <c r="K258" s="42">
        <v>0.15</v>
      </c>
      <c r="L258" s="42">
        <v>0.97499999999999998</v>
      </c>
      <c r="M258" s="42">
        <v>4.8600000000000003</v>
      </c>
      <c r="N258" s="42">
        <v>37.17</v>
      </c>
      <c r="O258" s="42">
        <v>21.12</v>
      </c>
      <c r="P258" s="42">
        <v>1.1100000000000001</v>
      </c>
    </row>
    <row r="259" spans="1:16" ht="15.6" customHeight="1" x14ac:dyDescent="0.25">
      <c r="B259" s="57" t="s">
        <v>168</v>
      </c>
      <c r="C259" s="26" t="s">
        <v>57</v>
      </c>
      <c r="D259" s="55">
        <v>200</v>
      </c>
      <c r="E259" s="42">
        <v>0.66</v>
      </c>
      <c r="F259" s="42">
        <v>0.1</v>
      </c>
      <c r="G259" s="42">
        <v>28.02</v>
      </c>
      <c r="H259" s="42">
        <v>115.62</v>
      </c>
      <c r="I259" s="42">
        <v>0</v>
      </c>
      <c r="J259" s="42">
        <v>0.02</v>
      </c>
      <c r="K259" s="42">
        <v>0.68</v>
      </c>
      <c r="L259" s="42">
        <v>0.5</v>
      </c>
      <c r="M259" s="42">
        <v>32.479999999999997</v>
      </c>
      <c r="N259" s="42">
        <v>17.46</v>
      </c>
      <c r="O259" s="42">
        <v>23.44</v>
      </c>
      <c r="P259" s="42">
        <v>0.7</v>
      </c>
    </row>
    <row r="260" spans="1:16" ht="15.6" customHeight="1" x14ac:dyDescent="0.25">
      <c r="B260" s="61"/>
      <c r="C260" s="26" t="s">
        <v>194</v>
      </c>
      <c r="D260" s="55">
        <v>150</v>
      </c>
      <c r="E260" s="42">
        <v>1.3999999999999997</v>
      </c>
      <c r="F260" s="42">
        <v>0.20000000000000004</v>
      </c>
      <c r="G260" s="42">
        <v>14.3</v>
      </c>
      <c r="H260" s="42">
        <v>64.599999999999994</v>
      </c>
      <c r="I260" s="42">
        <v>5.9999999999999991E-2</v>
      </c>
      <c r="J260" s="42">
        <v>15</v>
      </c>
      <c r="K260" s="42">
        <v>0</v>
      </c>
      <c r="L260" s="42">
        <v>1.7</v>
      </c>
      <c r="M260" s="42">
        <v>30</v>
      </c>
      <c r="N260" s="42">
        <v>51</v>
      </c>
      <c r="O260" s="42">
        <v>24</v>
      </c>
      <c r="P260" s="42">
        <v>0.9</v>
      </c>
    </row>
    <row r="261" spans="1:16" ht="13.15" customHeight="1" x14ac:dyDescent="0.25">
      <c r="A261" s="40">
        <v>9</v>
      </c>
      <c r="B261" s="57" t="s">
        <v>58</v>
      </c>
      <c r="C261" s="26" t="s">
        <v>20</v>
      </c>
      <c r="D261" s="55">
        <v>30</v>
      </c>
      <c r="E261" s="42">
        <v>2.2999999999999998</v>
      </c>
      <c r="F261" s="42">
        <v>0.20000000000000004</v>
      </c>
      <c r="G261" s="42">
        <v>14.8</v>
      </c>
      <c r="H261" s="42">
        <v>70.2</v>
      </c>
      <c r="I261" s="42">
        <v>0</v>
      </c>
      <c r="J261" s="42">
        <v>0</v>
      </c>
      <c r="K261" s="42">
        <v>0</v>
      </c>
      <c r="L261" s="42">
        <v>0.3</v>
      </c>
      <c r="M261" s="42">
        <v>6</v>
      </c>
      <c r="N261" s="42">
        <v>19.5</v>
      </c>
      <c r="O261" s="42">
        <v>4.2</v>
      </c>
      <c r="P261" s="42">
        <v>0.3</v>
      </c>
    </row>
    <row r="262" spans="1:16" ht="15.6" customHeight="1" x14ac:dyDescent="0.25">
      <c r="A262" s="40">
        <v>9</v>
      </c>
      <c r="B262" s="57" t="s">
        <v>158</v>
      </c>
      <c r="C262" s="26" t="s">
        <v>21</v>
      </c>
      <c r="D262" s="55">
        <v>40</v>
      </c>
      <c r="E262" s="42">
        <v>2.6</v>
      </c>
      <c r="F262" s="42">
        <v>0.5</v>
      </c>
      <c r="G262" s="42">
        <v>15.8</v>
      </c>
      <c r="H262" s="42">
        <v>78.099999999999994</v>
      </c>
      <c r="I262" s="42">
        <v>0.1</v>
      </c>
      <c r="J262" s="42">
        <v>0</v>
      </c>
      <c r="K262" s="42">
        <v>0</v>
      </c>
      <c r="L262" s="42">
        <v>0.6</v>
      </c>
      <c r="M262" s="42">
        <v>11.599999999999998</v>
      </c>
      <c r="N262" s="42">
        <v>60</v>
      </c>
      <c r="O262" s="42">
        <v>18.8</v>
      </c>
      <c r="P262" s="42">
        <v>1.6</v>
      </c>
    </row>
    <row r="263" spans="1:16" ht="18" customHeight="1" x14ac:dyDescent="0.25">
      <c r="A263" s="40">
        <v>9</v>
      </c>
      <c r="B263" s="56"/>
      <c r="C263" s="56" t="s">
        <v>18</v>
      </c>
      <c r="D263" s="55"/>
      <c r="E263" s="56">
        <v>23.58</v>
      </c>
      <c r="F263" s="61">
        <v>24.495000000000001</v>
      </c>
      <c r="G263" s="61">
        <v>121.34499999999998</v>
      </c>
      <c r="H263" s="61">
        <v>800.15500000000009</v>
      </c>
      <c r="I263" s="61">
        <v>0.31</v>
      </c>
      <c r="J263" s="61">
        <v>20.81</v>
      </c>
      <c r="K263" s="61">
        <v>11.500000000000002</v>
      </c>
      <c r="L263" s="61">
        <v>8.1630000000000003</v>
      </c>
      <c r="M263" s="61">
        <v>153.72</v>
      </c>
      <c r="N263" s="61">
        <v>251.78</v>
      </c>
      <c r="O263" s="61">
        <v>290.08000000000004</v>
      </c>
      <c r="P263" s="61">
        <v>7.9300000000000015</v>
      </c>
    </row>
    <row r="264" spans="1:16" ht="18" customHeight="1" x14ac:dyDescent="0.25">
      <c r="A264" s="40">
        <v>9</v>
      </c>
      <c r="B264" s="90" t="s">
        <v>22</v>
      </c>
      <c r="C264" s="90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</row>
    <row r="265" spans="1:16" ht="15.6" customHeight="1" x14ac:dyDescent="0.25">
      <c r="A265" s="40">
        <v>9</v>
      </c>
      <c r="B265" s="57" t="s">
        <v>199</v>
      </c>
      <c r="C265" s="26" t="s">
        <v>250</v>
      </c>
      <c r="D265" s="55" t="s">
        <v>271</v>
      </c>
      <c r="E265" s="42">
        <v>7.1821200000000003</v>
      </c>
      <c r="F265" s="42">
        <v>7.4697699999999996</v>
      </c>
      <c r="G265" s="42">
        <v>23.558920000000004</v>
      </c>
      <c r="H265" s="42">
        <v>190.19209000000004</v>
      </c>
      <c r="I265" s="42">
        <v>0.16544</v>
      </c>
      <c r="J265" s="42">
        <v>3.1899999999999997E-3</v>
      </c>
      <c r="K265" s="42">
        <v>2.3540000000000002E-2</v>
      </c>
      <c r="L265" s="42">
        <v>2.6450599999999995</v>
      </c>
      <c r="M265" s="42">
        <v>26.210250000000002</v>
      </c>
      <c r="N265" s="42">
        <v>36.392400000000002</v>
      </c>
      <c r="O265" s="42">
        <v>138.17430000000002</v>
      </c>
      <c r="P265" s="42">
        <v>1.4329700000000001</v>
      </c>
    </row>
    <row r="266" spans="1:16" ht="14.45" hidden="1" customHeight="1" x14ac:dyDescent="0.25">
      <c r="A266" s="40">
        <v>9</v>
      </c>
      <c r="B266" s="57" t="s">
        <v>199</v>
      </c>
      <c r="C266" s="26" t="s">
        <v>251</v>
      </c>
      <c r="D266" s="55">
        <v>150</v>
      </c>
      <c r="E266" s="42">
        <v>10.4</v>
      </c>
      <c r="F266" s="42">
        <v>10.56</v>
      </c>
      <c r="G266" s="42">
        <v>34.08</v>
      </c>
      <c r="H266" s="42">
        <v>272.96000000000004</v>
      </c>
      <c r="I266" s="42">
        <v>0.24</v>
      </c>
      <c r="J266" s="42">
        <v>0</v>
      </c>
      <c r="K266" s="42">
        <v>3.2000000000000001E-2</v>
      </c>
      <c r="L266" s="42">
        <v>3.84</v>
      </c>
      <c r="M266" s="42">
        <v>36.799999999999997</v>
      </c>
      <c r="N266" s="42">
        <v>52.8</v>
      </c>
      <c r="O266" s="42">
        <v>200</v>
      </c>
      <c r="P266" s="42">
        <v>2.08</v>
      </c>
    </row>
    <row r="267" spans="1:16" ht="14.45" hidden="1" customHeight="1" x14ac:dyDescent="0.25">
      <c r="B267" s="57" t="s">
        <v>239</v>
      </c>
      <c r="C267" s="26" t="s">
        <v>228</v>
      </c>
      <c r="D267" s="55">
        <v>10</v>
      </c>
      <c r="E267" s="42">
        <v>0.29199999999999998</v>
      </c>
      <c r="F267" s="42">
        <v>1.9069999999999998</v>
      </c>
      <c r="G267" s="42">
        <v>1.1719999999999999</v>
      </c>
      <c r="H267" s="42">
        <v>23.019000000000002</v>
      </c>
      <c r="I267" s="42">
        <v>4.0000000000000001E-3</v>
      </c>
      <c r="J267" s="42">
        <v>2.8999999999999998E-2</v>
      </c>
      <c r="K267" s="42">
        <v>1.4000000000000002E-2</v>
      </c>
      <c r="L267" s="42">
        <v>4.6000000000000006E-2</v>
      </c>
      <c r="M267" s="42">
        <v>8.2750000000000004</v>
      </c>
      <c r="N267" s="42">
        <v>0.84</v>
      </c>
      <c r="O267" s="42">
        <v>6.13</v>
      </c>
      <c r="P267" s="42">
        <v>2.7000000000000003E-2</v>
      </c>
    </row>
    <row r="268" spans="1:16" ht="14.45" customHeight="1" x14ac:dyDescent="0.25">
      <c r="B268" s="57" t="s">
        <v>166</v>
      </c>
      <c r="C268" s="26" t="s">
        <v>53</v>
      </c>
      <c r="D268" s="55">
        <v>200</v>
      </c>
      <c r="E268" s="42">
        <v>0.57999999999999996</v>
      </c>
      <c r="F268" s="42">
        <v>0.06</v>
      </c>
      <c r="G268" s="42">
        <v>30.2</v>
      </c>
      <c r="H268" s="42">
        <v>123.66</v>
      </c>
      <c r="I268" s="42">
        <v>0</v>
      </c>
      <c r="J268" s="42">
        <v>1.1000000000000001</v>
      </c>
      <c r="K268" s="42">
        <v>0</v>
      </c>
      <c r="L268" s="42">
        <v>0.18</v>
      </c>
      <c r="M268" s="42">
        <v>15.7</v>
      </c>
      <c r="N268" s="42">
        <v>16.32</v>
      </c>
      <c r="O268" s="42">
        <v>3.36</v>
      </c>
      <c r="P268" s="42">
        <v>0.38</v>
      </c>
    </row>
    <row r="269" spans="1:16" ht="15.6" customHeight="1" x14ac:dyDescent="0.25">
      <c r="A269" s="40">
        <v>9</v>
      </c>
      <c r="B269" s="56"/>
      <c r="C269" s="56" t="s">
        <v>18</v>
      </c>
      <c r="D269" s="55"/>
      <c r="E269" s="56">
        <v>7.7621200000000004</v>
      </c>
      <c r="F269" s="57">
        <v>7.5297699999999992</v>
      </c>
      <c r="G269" s="57">
        <v>53.758920000000003</v>
      </c>
      <c r="H269" s="57">
        <v>313.85209000000003</v>
      </c>
      <c r="I269" s="57">
        <v>0.16544</v>
      </c>
      <c r="J269" s="57">
        <v>1.1031900000000001</v>
      </c>
      <c r="K269" s="57">
        <v>2.3540000000000002E-2</v>
      </c>
      <c r="L269" s="57">
        <v>2.8250599999999997</v>
      </c>
      <c r="M269" s="57">
        <v>41.910250000000005</v>
      </c>
      <c r="N269" s="57">
        <v>52.712400000000002</v>
      </c>
      <c r="O269" s="57">
        <v>141.53430000000003</v>
      </c>
      <c r="P269" s="57">
        <v>1.81297</v>
      </c>
    </row>
    <row r="270" spans="1:16" ht="13.9" customHeight="1" x14ac:dyDescent="0.25">
      <c r="A270" s="40">
        <v>9</v>
      </c>
      <c r="B270" s="56"/>
      <c r="C270" s="56" t="s">
        <v>33</v>
      </c>
      <c r="D270" s="55"/>
      <c r="E270" s="56">
        <v>49.924619999999997</v>
      </c>
      <c r="F270" s="57">
        <v>51.547269999999997</v>
      </c>
      <c r="G270" s="57">
        <v>242.06392</v>
      </c>
      <c r="H270" s="57">
        <v>1631.8795900000002</v>
      </c>
      <c r="I270" s="57">
        <v>1.2064400000000002</v>
      </c>
      <c r="J270" s="57">
        <v>30.430690000000002</v>
      </c>
      <c r="K270" s="57">
        <v>14.068540000000002</v>
      </c>
      <c r="L270" s="57">
        <v>18.550560000000001</v>
      </c>
      <c r="M270" s="57">
        <v>543.44524999999999</v>
      </c>
      <c r="N270" s="57">
        <v>595.70240000000001</v>
      </c>
      <c r="O270" s="57">
        <v>580.26180000000011</v>
      </c>
      <c r="P270" s="57">
        <v>13.145470000000001</v>
      </c>
    </row>
    <row r="271" spans="1:16" s="36" customFormat="1" ht="20.100000000000001" customHeight="1" x14ac:dyDescent="0.25">
      <c r="B271" s="43"/>
      <c r="C271" s="43"/>
      <c r="D271" s="76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</row>
    <row r="272" spans="1:16" s="36" customFormat="1" ht="20.100000000000001" customHeight="1" x14ac:dyDescent="0.25">
      <c r="B272" s="37" t="s">
        <v>153</v>
      </c>
      <c r="C272" s="38"/>
      <c r="D272" s="76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</row>
    <row r="273" spans="1:16" s="36" customFormat="1" ht="20.100000000000001" customHeight="1" x14ac:dyDescent="0.25">
      <c r="B273" s="37" t="s">
        <v>149</v>
      </c>
      <c r="C273" s="38"/>
      <c r="D273" s="76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</row>
    <row r="274" spans="1:16" s="36" customFormat="1" x14ac:dyDescent="0.25">
      <c r="B274" s="37" t="s">
        <v>281</v>
      </c>
      <c r="C274" s="38"/>
      <c r="D274" s="74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</row>
    <row r="275" spans="1:16" s="36" customFormat="1" ht="20.100000000000001" hidden="1" customHeight="1" x14ac:dyDescent="0.25">
      <c r="B275" s="43"/>
      <c r="C275" s="43"/>
      <c r="D275" s="76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</row>
    <row r="276" spans="1:16" s="36" customFormat="1" ht="37.5" customHeight="1" x14ac:dyDescent="0.25">
      <c r="B276" s="91" t="s">
        <v>0</v>
      </c>
      <c r="C276" s="91" t="s">
        <v>1</v>
      </c>
      <c r="D276" s="92" t="s">
        <v>2</v>
      </c>
      <c r="E276" s="90" t="s">
        <v>3</v>
      </c>
      <c r="F276" s="90"/>
      <c r="G276" s="90"/>
      <c r="H276" s="90" t="s">
        <v>4</v>
      </c>
      <c r="I276" s="90" t="s">
        <v>5</v>
      </c>
      <c r="J276" s="90"/>
      <c r="K276" s="90"/>
      <c r="L276" s="90"/>
      <c r="M276" s="90" t="s">
        <v>6</v>
      </c>
      <c r="N276" s="90"/>
      <c r="O276" s="90"/>
      <c r="P276" s="90"/>
    </row>
    <row r="277" spans="1:16" s="36" customFormat="1" ht="22.9" customHeight="1" x14ac:dyDescent="0.25">
      <c r="B277" s="91"/>
      <c r="C277" s="91"/>
      <c r="D277" s="92"/>
      <c r="E277" s="56" t="s">
        <v>7</v>
      </c>
      <c r="F277" s="56" t="s">
        <v>8</v>
      </c>
      <c r="G277" s="56" t="s">
        <v>9</v>
      </c>
      <c r="H277" s="90"/>
      <c r="I277" s="56" t="s">
        <v>143</v>
      </c>
      <c r="J277" s="56" t="s">
        <v>10</v>
      </c>
      <c r="K277" s="56" t="s">
        <v>11</v>
      </c>
      <c r="L277" s="56" t="s">
        <v>12</v>
      </c>
      <c r="M277" s="56" t="s">
        <v>13</v>
      </c>
      <c r="N277" s="56" t="s">
        <v>14</v>
      </c>
      <c r="O277" s="56" t="s">
        <v>15</v>
      </c>
      <c r="P277" s="56" t="s">
        <v>16</v>
      </c>
    </row>
    <row r="278" spans="1:16" ht="13.9" customHeight="1" x14ac:dyDescent="0.25">
      <c r="A278" s="40">
        <v>10</v>
      </c>
      <c r="B278" s="90" t="s">
        <v>17</v>
      </c>
      <c r="C278" s="90"/>
      <c r="D278" s="90"/>
      <c r="E278" s="90"/>
      <c r="F278" s="90"/>
      <c r="G278" s="90"/>
      <c r="H278" s="95"/>
      <c r="I278" s="95"/>
      <c r="J278" s="95"/>
      <c r="K278" s="95"/>
      <c r="L278" s="95"/>
      <c r="M278" s="95"/>
      <c r="N278" s="95"/>
      <c r="O278" s="95"/>
      <c r="P278" s="95"/>
    </row>
    <row r="279" spans="1:16" s="69" customFormat="1" ht="28.15" customHeight="1" x14ac:dyDescent="0.25">
      <c r="A279" s="69">
        <v>10</v>
      </c>
      <c r="B279" s="52" t="s">
        <v>204</v>
      </c>
      <c r="C279" s="62" t="s">
        <v>212</v>
      </c>
      <c r="D279" s="55" t="s">
        <v>268</v>
      </c>
      <c r="E279" s="70">
        <v>6.1379999999999999</v>
      </c>
      <c r="F279" s="70">
        <v>8.1840000000000011</v>
      </c>
      <c r="G279" s="70">
        <v>26.784000000000002</v>
      </c>
      <c r="H279" s="70">
        <v>205.34400000000002</v>
      </c>
      <c r="I279" s="70">
        <v>4.6499999999999993E-2</v>
      </c>
      <c r="J279" s="70">
        <v>4.96</v>
      </c>
      <c r="K279" s="70">
        <v>0.31</v>
      </c>
      <c r="L279" s="70">
        <v>1.55</v>
      </c>
      <c r="M279" s="70">
        <v>134.2765</v>
      </c>
      <c r="N279" s="70">
        <v>146.01</v>
      </c>
      <c r="O279" s="70">
        <v>31.123999999999995</v>
      </c>
      <c r="P279" s="70">
        <v>0.46500000000000002</v>
      </c>
    </row>
    <row r="280" spans="1:16" ht="14.45" customHeight="1" x14ac:dyDescent="0.25">
      <c r="B280" s="52" t="s">
        <v>101</v>
      </c>
      <c r="C280" s="26" t="s">
        <v>24</v>
      </c>
      <c r="D280" s="55">
        <v>30</v>
      </c>
      <c r="E280" s="53">
        <v>2.4</v>
      </c>
      <c r="F280" s="53">
        <v>0.08</v>
      </c>
      <c r="G280" s="53">
        <v>15.9</v>
      </c>
      <c r="H280" s="53">
        <v>73.88</v>
      </c>
      <c r="I280" s="53">
        <v>0.08</v>
      </c>
      <c r="J280" s="53">
        <v>1.6</v>
      </c>
      <c r="K280" s="53">
        <v>0</v>
      </c>
      <c r="L280" s="53">
        <v>0</v>
      </c>
      <c r="M280" s="53">
        <v>15.2</v>
      </c>
      <c r="N280" s="53">
        <v>52</v>
      </c>
      <c r="O280" s="53">
        <v>10.4</v>
      </c>
      <c r="P280" s="53">
        <v>1</v>
      </c>
    </row>
    <row r="281" spans="1:16" ht="14.45" customHeight="1" x14ac:dyDescent="0.25">
      <c r="B281" s="52" t="s">
        <v>197</v>
      </c>
      <c r="C281" s="26" t="s">
        <v>171</v>
      </c>
      <c r="D281" s="55">
        <v>10</v>
      </c>
      <c r="E281" s="53">
        <v>0.25</v>
      </c>
      <c r="F281" s="53">
        <v>5.3</v>
      </c>
      <c r="G281" s="53">
        <v>1.89</v>
      </c>
      <c r="H281" s="53">
        <v>56.26</v>
      </c>
      <c r="I281" s="53">
        <v>1E-3</v>
      </c>
      <c r="J281" s="53">
        <v>0</v>
      </c>
      <c r="K281" s="53">
        <v>0.04</v>
      </c>
      <c r="L281" s="53">
        <v>0.1</v>
      </c>
      <c r="M281" s="53">
        <v>2.4</v>
      </c>
      <c r="N281" s="53">
        <v>3</v>
      </c>
      <c r="O281" s="53">
        <v>0</v>
      </c>
      <c r="P281" s="53">
        <v>0.02</v>
      </c>
    </row>
    <row r="282" spans="1:16" ht="15.6" customHeight="1" x14ac:dyDescent="0.25">
      <c r="B282" s="52"/>
      <c r="C282" s="26" t="s">
        <v>194</v>
      </c>
      <c r="D282" s="55">
        <v>160</v>
      </c>
      <c r="E282" s="53">
        <v>1.49</v>
      </c>
      <c r="F282" s="53">
        <v>0.21</v>
      </c>
      <c r="G282" s="53">
        <v>15.25</v>
      </c>
      <c r="H282" s="53">
        <v>68.91</v>
      </c>
      <c r="I282" s="53">
        <v>5.9999999999999991E-2</v>
      </c>
      <c r="J282" s="53">
        <v>15</v>
      </c>
      <c r="K282" s="53">
        <v>0</v>
      </c>
      <c r="L282" s="53">
        <v>1.7</v>
      </c>
      <c r="M282" s="53">
        <v>30</v>
      </c>
      <c r="N282" s="53">
        <v>51</v>
      </c>
      <c r="O282" s="53">
        <v>24</v>
      </c>
      <c r="P282" s="53">
        <v>0.9</v>
      </c>
    </row>
    <row r="283" spans="1:16" ht="15.6" customHeight="1" x14ac:dyDescent="0.25">
      <c r="B283" s="52" t="s">
        <v>242</v>
      </c>
      <c r="C283" s="26" t="s">
        <v>26</v>
      </c>
      <c r="D283" s="55" t="s">
        <v>269</v>
      </c>
      <c r="E283" s="53">
        <v>0.08</v>
      </c>
      <c r="F283" s="53">
        <v>0.02</v>
      </c>
      <c r="G283" s="53">
        <v>15</v>
      </c>
      <c r="H283" s="53">
        <v>60.5</v>
      </c>
      <c r="I283" s="53">
        <v>0</v>
      </c>
      <c r="J283" s="53">
        <v>0</v>
      </c>
      <c r="K283" s="53">
        <v>0.04</v>
      </c>
      <c r="L283" s="53">
        <v>0</v>
      </c>
      <c r="M283" s="53">
        <v>11.1</v>
      </c>
      <c r="N283" s="53">
        <v>1.4</v>
      </c>
      <c r="O283" s="53">
        <v>2.8</v>
      </c>
      <c r="P283" s="53">
        <v>0.28000000000000003</v>
      </c>
    </row>
    <row r="284" spans="1:16" ht="14.45" customHeight="1" x14ac:dyDescent="0.25">
      <c r="A284" s="40">
        <v>10</v>
      </c>
      <c r="B284" s="56"/>
      <c r="C284" s="56" t="s">
        <v>18</v>
      </c>
      <c r="D284" s="55"/>
      <c r="E284" s="56">
        <f>E279+E280+E281+E282+E283</f>
        <v>10.358000000000001</v>
      </c>
      <c r="F284" s="88">
        <f t="shared" ref="F284:P284" si="7">F279+F280+F281+F282+F283</f>
        <v>13.794</v>
      </c>
      <c r="G284" s="88">
        <f t="shared" si="7"/>
        <v>74.824000000000012</v>
      </c>
      <c r="H284" s="88">
        <f t="shared" si="7"/>
        <v>464.89400000000001</v>
      </c>
      <c r="I284" s="88">
        <f t="shared" si="7"/>
        <v>0.1875</v>
      </c>
      <c r="J284" s="88">
        <f t="shared" si="7"/>
        <v>21.560000000000002</v>
      </c>
      <c r="K284" s="88">
        <f t="shared" si="7"/>
        <v>0.38999999999999996</v>
      </c>
      <c r="L284" s="88">
        <f t="shared" si="7"/>
        <v>3.35</v>
      </c>
      <c r="M284" s="88">
        <f t="shared" si="7"/>
        <v>192.97649999999999</v>
      </c>
      <c r="N284" s="88">
        <f t="shared" si="7"/>
        <v>253.41</v>
      </c>
      <c r="O284" s="88">
        <f t="shared" si="7"/>
        <v>68.323999999999998</v>
      </c>
      <c r="P284" s="88">
        <f t="shared" si="7"/>
        <v>2.665</v>
      </c>
    </row>
    <row r="285" spans="1:16" ht="14.45" customHeight="1" x14ac:dyDescent="0.25">
      <c r="A285" s="40">
        <v>10</v>
      </c>
      <c r="B285" s="90" t="s">
        <v>19</v>
      </c>
      <c r="C285" s="90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</row>
    <row r="286" spans="1:16" ht="18" customHeight="1" x14ac:dyDescent="0.25">
      <c r="A286" s="40">
        <v>10</v>
      </c>
      <c r="B286" s="56" t="s">
        <v>213</v>
      </c>
      <c r="C286" s="26" t="s">
        <v>215</v>
      </c>
      <c r="D286" s="55">
        <v>60</v>
      </c>
      <c r="E286" s="42">
        <v>3.8640000000000003</v>
      </c>
      <c r="F286" s="42">
        <v>3.3539999999999996</v>
      </c>
      <c r="G286" s="42">
        <v>22.71</v>
      </c>
      <c r="H286" s="42">
        <v>136.482</v>
      </c>
      <c r="I286" s="42">
        <v>0</v>
      </c>
      <c r="J286" s="42">
        <v>0.21</v>
      </c>
      <c r="K286" s="42">
        <v>0</v>
      </c>
      <c r="L286" s="42">
        <v>2.0580000000000003</v>
      </c>
      <c r="M286" s="42">
        <v>50.591999999999999</v>
      </c>
      <c r="N286" s="42">
        <v>46.332000000000001</v>
      </c>
      <c r="O286" s="42">
        <v>178.65</v>
      </c>
      <c r="P286" s="42">
        <v>2.34</v>
      </c>
    </row>
    <row r="287" spans="1:16" ht="28.9" customHeight="1" x14ac:dyDescent="0.25">
      <c r="B287" s="57" t="s">
        <v>190</v>
      </c>
      <c r="C287" s="26" t="s">
        <v>179</v>
      </c>
      <c r="D287" s="55" t="s">
        <v>140</v>
      </c>
      <c r="E287" s="42">
        <v>1.4249999999999998</v>
      </c>
      <c r="F287" s="42">
        <v>4.1500000000000004</v>
      </c>
      <c r="G287" s="42">
        <v>6.4349999999999996</v>
      </c>
      <c r="H287" s="42">
        <v>68.790000000000006</v>
      </c>
      <c r="I287" s="42">
        <v>5.0000000000000001E-4</v>
      </c>
      <c r="J287" s="42">
        <v>5.0000000000000001E-3</v>
      </c>
      <c r="K287" s="42">
        <v>13.599999999999998</v>
      </c>
      <c r="L287" s="42">
        <v>1.8049999999999999</v>
      </c>
      <c r="M287" s="42">
        <v>40.299999999999997</v>
      </c>
      <c r="N287" s="42">
        <v>18.400000000000002</v>
      </c>
      <c r="O287" s="42">
        <v>39.299999999999997</v>
      </c>
      <c r="P287" s="42">
        <v>0.6</v>
      </c>
    </row>
    <row r="288" spans="1:16" ht="9" hidden="1" customHeight="1" x14ac:dyDescent="0.25">
      <c r="A288" s="40">
        <v>10</v>
      </c>
      <c r="B288" s="57"/>
      <c r="C288" s="26" t="s">
        <v>180</v>
      </c>
      <c r="D288" s="55">
        <v>200</v>
      </c>
      <c r="E288" s="42">
        <v>1.4</v>
      </c>
      <c r="F288" s="42">
        <v>4</v>
      </c>
      <c r="G288" s="42">
        <v>6.4</v>
      </c>
      <c r="H288" s="42">
        <v>67.2</v>
      </c>
      <c r="I288" s="42">
        <v>0</v>
      </c>
      <c r="J288" s="42">
        <v>0</v>
      </c>
      <c r="K288" s="42">
        <v>12.6</v>
      </c>
      <c r="L288" s="42">
        <v>1.8</v>
      </c>
      <c r="M288" s="42">
        <v>39.4</v>
      </c>
      <c r="N288" s="42">
        <v>17.8</v>
      </c>
      <c r="O288" s="42">
        <v>39.200000000000003</v>
      </c>
      <c r="P288" s="42">
        <v>0.6</v>
      </c>
    </row>
    <row r="289" spans="1:16" ht="11.25" hidden="1" customHeight="1" x14ac:dyDescent="0.25">
      <c r="B289" s="57"/>
      <c r="C289" s="26" t="s">
        <v>163</v>
      </c>
      <c r="D289" s="55">
        <v>10</v>
      </c>
      <c r="E289" s="42">
        <v>2.5000000000000001E-2</v>
      </c>
      <c r="F289" s="42">
        <v>0.15</v>
      </c>
      <c r="G289" s="42">
        <v>3.5000000000000003E-2</v>
      </c>
      <c r="H289" s="42">
        <v>1.59</v>
      </c>
      <c r="I289" s="42">
        <v>5.0000000000000001E-4</v>
      </c>
      <c r="J289" s="42">
        <v>5.0000000000000001E-3</v>
      </c>
      <c r="K289" s="42">
        <v>1</v>
      </c>
      <c r="L289" s="42">
        <v>5.0000000000000001E-3</v>
      </c>
      <c r="M289" s="42">
        <v>0.9</v>
      </c>
      <c r="N289" s="42">
        <v>0.6</v>
      </c>
      <c r="O289" s="42">
        <v>0.1</v>
      </c>
      <c r="P289" s="42">
        <v>0</v>
      </c>
    </row>
    <row r="290" spans="1:16" ht="16.149999999999999" customHeight="1" x14ac:dyDescent="0.25">
      <c r="A290" s="40">
        <v>10</v>
      </c>
      <c r="B290" s="57" t="s">
        <v>182</v>
      </c>
      <c r="C290" s="26" t="s">
        <v>181</v>
      </c>
      <c r="D290" s="55">
        <v>90</v>
      </c>
      <c r="E290" s="42">
        <v>14.31</v>
      </c>
      <c r="F290" s="42">
        <v>8.64</v>
      </c>
      <c r="G290" s="42">
        <v>10.8</v>
      </c>
      <c r="H290" s="42">
        <v>178.2</v>
      </c>
      <c r="I290" s="42">
        <v>0.18</v>
      </c>
      <c r="J290" s="42">
        <v>0.09</v>
      </c>
      <c r="K290" s="42">
        <v>0.62999999999999989</v>
      </c>
      <c r="L290" s="42">
        <v>2.88</v>
      </c>
      <c r="M290" s="42">
        <v>107.28</v>
      </c>
      <c r="N290" s="42">
        <v>41.13</v>
      </c>
      <c r="O290" s="42">
        <v>201.33</v>
      </c>
      <c r="P290" s="42">
        <v>1.08</v>
      </c>
    </row>
    <row r="291" spans="1:16" ht="16.149999999999999" customHeight="1" x14ac:dyDescent="0.25">
      <c r="B291" s="57" t="s">
        <v>61</v>
      </c>
      <c r="C291" s="26" t="s">
        <v>51</v>
      </c>
      <c r="D291" s="55">
        <v>150</v>
      </c>
      <c r="E291" s="42">
        <v>3.06</v>
      </c>
      <c r="F291" s="42">
        <v>4.8</v>
      </c>
      <c r="G291" s="42">
        <v>15.9</v>
      </c>
      <c r="H291" s="42">
        <v>119.04</v>
      </c>
      <c r="I291" s="42">
        <v>0.13500000000000001</v>
      </c>
      <c r="J291" s="42">
        <v>18.164999999999999</v>
      </c>
      <c r="K291" s="42">
        <v>0.03</v>
      </c>
      <c r="L291" s="42">
        <v>0.18</v>
      </c>
      <c r="M291" s="42">
        <v>36.975000000000001</v>
      </c>
      <c r="N291" s="42">
        <v>86.594999999999999</v>
      </c>
      <c r="O291" s="42">
        <v>27.75</v>
      </c>
      <c r="P291" s="42">
        <v>1.0049999999999999</v>
      </c>
    </row>
    <row r="292" spans="1:16" ht="16.899999999999999" customHeight="1" x14ac:dyDescent="0.25">
      <c r="A292" s="40">
        <v>10</v>
      </c>
      <c r="B292" s="57" t="s">
        <v>157</v>
      </c>
      <c r="C292" s="26" t="s">
        <v>56</v>
      </c>
      <c r="D292" s="55">
        <v>200</v>
      </c>
      <c r="E292" s="42">
        <v>0.28000000000000003</v>
      </c>
      <c r="F292" s="42">
        <v>0.1</v>
      </c>
      <c r="G292" s="42">
        <v>28.88</v>
      </c>
      <c r="H292" s="42">
        <v>117.54</v>
      </c>
      <c r="I292" s="42">
        <v>0</v>
      </c>
      <c r="J292" s="42">
        <v>19.3</v>
      </c>
      <c r="K292" s="42">
        <v>0</v>
      </c>
      <c r="L292" s="42">
        <v>0.16</v>
      </c>
      <c r="M292" s="42">
        <v>13.66</v>
      </c>
      <c r="N292" s="42">
        <v>7.38</v>
      </c>
      <c r="O292" s="42">
        <v>5.78</v>
      </c>
      <c r="P292" s="42">
        <v>0.46800000000000003</v>
      </c>
    </row>
    <row r="293" spans="1:16" ht="16.149999999999999" customHeight="1" x14ac:dyDescent="0.25">
      <c r="B293" s="57" t="s">
        <v>58</v>
      </c>
      <c r="C293" s="26" t="s">
        <v>20</v>
      </c>
      <c r="D293" s="55">
        <v>30</v>
      </c>
      <c r="E293" s="42">
        <v>2.2999999999999998</v>
      </c>
      <c r="F293" s="42">
        <v>0.20000000000000004</v>
      </c>
      <c r="G293" s="42">
        <v>14.8</v>
      </c>
      <c r="H293" s="42">
        <v>70.2</v>
      </c>
      <c r="I293" s="42">
        <v>0</v>
      </c>
      <c r="J293" s="42">
        <v>0</v>
      </c>
      <c r="K293" s="42">
        <v>0</v>
      </c>
      <c r="L293" s="42">
        <v>0.3</v>
      </c>
      <c r="M293" s="42">
        <v>6</v>
      </c>
      <c r="N293" s="42">
        <v>19.5</v>
      </c>
      <c r="O293" s="42">
        <v>4.2</v>
      </c>
      <c r="P293" s="42">
        <v>0.3</v>
      </c>
    </row>
    <row r="294" spans="1:16" ht="16.149999999999999" customHeight="1" x14ac:dyDescent="0.25">
      <c r="B294" s="57" t="s">
        <v>158</v>
      </c>
      <c r="C294" s="26" t="s">
        <v>21</v>
      </c>
      <c r="D294" s="55">
        <v>40</v>
      </c>
      <c r="E294" s="42">
        <v>2.6</v>
      </c>
      <c r="F294" s="42">
        <v>0.5</v>
      </c>
      <c r="G294" s="42">
        <v>15.8</v>
      </c>
      <c r="H294" s="42">
        <v>78.099999999999994</v>
      </c>
      <c r="I294" s="42">
        <v>0.1</v>
      </c>
      <c r="J294" s="42">
        <v>0</v>
      </c>
      <c r="K294" s="42">
        <v>0</v>
      </c>
      <c r="L294" s="42">
        <v>0.6</v>
      </c>
      <c r="M294" s="42">
        <v>11.599999999999998</v>
      </c>
      <c r="N294" s="42">
        <v>60</v>
      </c>
      <c r="O294" s="42">
        <v>18.8</v>
      </c>
      <c r="P294" s="42">
        <v>1.6</v>
      </c>
    </row>
    <row r="295" spans="1:16" ht="14.45" customHeight="1" x14ac:dyDescent="0.25">
      <c r="A295" s="40">
        <v>10</v>
      </c>
      <c r="B295" s="56"/>
      <c r="C295" s="56" t="s">
        <v>18</v>
      </c>
      <c r="D295" s="55"/>
      <c r="E295" s="56">
        <v>27.839000000000002</v>
      </c>
      <c r="F295" s="57">
        <v>21.744</v>
      </c>
      <c r="G295" s="57">
        <v>115.32499999999999</v>
      </c>
      <c r="H295" s="57">
        <v>768.35200000000009</v>
      </c>
      <c r="I295" s="57">
        <v>0.41549999999999998</v>
      </c>
      <c r="J295" s="57">
        <v>37.769999999999996</v>
      </c>
      <c r="K295" s="57">
        <v>14.259999999999996</v>
      </c>
      <c r="L295" s="57">
        <v>7.9829999999999997</v>
      </c>
      <c r="M295" s="57">
        <v>266.40699999999998</v>
      </c>
      <c r="N295" s="57">
        <v>279.33699999999999</v>
      </c>
      <c r="O295" s="57">
        <v>475.80999999999995</v>
      </c>
      <c r="P295" s="57">
        <v>7.3929999999999989</v>
      </c>
    </row>
    <row r="296" spans="1:16" ht="14.45" customHeight="1" x14ac:dyDescent="0.25">
      <c r="A296" s="40">
        <v>10</v>
      </c>
      <c r="B296" s="90" t="s">
        <v>22</v>
      </c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</row>
    <row r="297" spans="1:16" ht="18" customHeight="1" x14ac:dyDescent="0.25">
      <c r="B297" s="57" t="s">
        <v>100</v>
      </c>
      <c r="C297" s="26" t="s">
        <v>198</v>
      </c>
      <c r="D297" s="55">
        <v>120</v>
      </c>
      <c r="E297" s="42">
        <v>6.6</v>
      </c>
      <c r="F297" s="42">
        <v>6.36</v>
      </c>
      <c r="G297" s="42">
        <v>36</v>
      </c>
      <c r="H297" s="42">
        <v>227.64</v>
      </c>
      <c r="I297" s="42">
        <v>0.15600000000000003</v>
      </c>
      <c r="J297" s="42">
        <v>0</v>
      </c>
      <c r="K297" s="42">
        <v>0</v>
      </c>
      <c r="L297" s="42">
        <v>2.04</v>
      </c>
      <c r="M297" s="42">
        <v>8.4</v>
      </c>
      <c r="N297" s="42">
        <v>75.599999999999994</v>
      </c>
      <c r="O297" s="42">
        <v>30</v>
      </c>
      <c r="P297" s="42">
        <v>1.68</v>
      </c>
    </row>
    <row r="298" spans="1:16" ht="17.45" customHeight="1" x14ac:dyDescent="0.25">
      <c r="A298" s="40">
        <v>10</v>
      </c>
      <c r="B298" s="57" t="s">
        <v>159</v>
      </c>
      <c r="C298" s="26" t="s">
        <v>49</v>
      </c>
      <c r="D298" s="55">
        <v>200</v>
      </c>
      <c r="E298" s="42">
        <v>0.16</v>
      </c>
      <c r="F298" s="42">
        <v>0.16</v>
      </c>
      <c r="G298" s="42">
        <v>19.88</v>
      </c>
      <c r="H298" s="42">
        <v>81.599999999999994</v>
      </c>
      <c r="I298" s="42">
        <v>0.02</v>
      </c>
      <c r="J298" s="42">
        <v>0.9</v>
      </c>
      <c r="K298" s="42">
        <v>0</v>
      </c>
      <c r="L298" s="42">
        <v>0.08</v>
      </c>
      <c r="M298" s="42">
        <v>13.94</v>
      </c>
      <c r="N298" s="42">
        <v>4.4000000000000004</v>
      </c>
      <c r="O298" s="42">
        <v>5.14</v>
      </c>
      <c r="P298" s="42">
        <v>0.93600000000000005</v>
      </c>
    </row>
    <row r="299" spans="1:16" ht="14.45" customHeight="1" x14ac:dyDescent="0.25">
      <c r="A299" s="40">
        <v>10</v>
      </c>
      <c r="B299" s="56"/>
      <c r="C299" s="56" t="s">
        <v>18</v>
      </c>
      <c r="D299" s="55"/>
      <c r="E299" s="56">
        <v>6.76</v>
      </c>
      <c r="F299" s="57">
        <v>6.5200000000000005</v>
      </c>
      <c r="G299" s="57">
        <v>55.879999999999995</v>
      </c>
      <c r="H299" s="57">
        <v>309.24</v>
      </c>
      <c r="I299" s="57">
        <v>0.17600000000000002</v>
      </c>
      <c r="J299" s="57">
        <v>0.9</v>
      </c>
      <c r="K299" s="57">
        <v>0</v>
      </c>
      <c r="L299" s="57">
        <v>2.12</v>
      </c>
      <c r="M299" s="57">
        <v>22.34</v>
      </c>
      <c r="N299" s="57">
        <v>80</v>
      </c>
      <c r="O299" s="57">
        <v>35.14</v>
      </c>
      <c r="P299" s="57">
        <v>2.6160000000000001</v>
      </c>
    </row>
    <row r="300" spans="1:16" ht="16.149999999999999" customHeight="1" x14ac:dyDescent="0.25">
      <c r="A300" s="40">
        <v>10</v>
      </c>
      <c r="B300" s="56"/>
      <c r="C300" s="56" t="s">
        <v>34</v>
      </c>
      <c r="D300" s="55"/>
      <c r="E300" s="56">
        <f>E299+E295+E284</f>
        <v>44.957000000000008</v>
      </c>
      <c r="F300" s="88">
        <f t="shared" ref="F300:P300" si="8">F299+F295+F284</f>
        <v>42.058</v>
      </c>
      <c r="G300" s="88">
        <f t="shared" si="8"/>
        <v>246.029</v>
      </c>
      <c r="H300" s="88">
        <f t="shared" si="8"/>
        <v>1542.4860000000001</v>
      </c>
      <c r="I300" s="88">
        <f t="shared" si="8"/>
        <v>0.77900000000000003</v>
      </c>
      <c r="J300" s="88">
        <f t="shared" si="8"/>
        <v>60.23</v>
      </c>
      <c r="K300" s="88">
        <f t="shared" si="8"/>
        <v>14.649999999999997</v>
      </c>
      <c r="L300" s="88">
        <f t="shared" si="8"/>
        <v>13.452999999999999</v>
      </c>
      <c r="M300" s="88">
        <f t="shared" si="8"/>
        <v>481.72349999999994</v>
      </c>
      <c r="N300" s="88">
        <f t="shared" si="8"/>
        <v>612.74699999999996</v>
      </c>
      <c r="O300" s="88">
        <f t="shared" si="8"/>
        <v>579.27399999999989</v>
      </c>
      <c r="P300" s="88">
        <f t="shared" si="8"/>
        <v>12.673999999999999</v>
      </c>
    </row>
  </sheetData>
  <mergeCells count="100">
    <mergeCell ref="B278:P278"/>
    <mergeCell ref="B285:P285"/>
    <mergeCell ref="B207:B208"/>
    <mergeCell ref="C207:C208"/>
    <mergeCell ref="D207:D208"/>
    <mergeCell ref="E207:G207"/>
    <mergeCell ref="H207:H208"/>
    <mergeCell ref="I207:L207"/>
    <mergeCell ref="M207:P207"/>
    <mergeCell ref="B242:B243"/>
    <mergeCell ref="C242:C243"/>
    <mergeCell ref="D242:D243"/>
    <mergeCell ref="E242:G242"/>
    <mergeCell ref="H242:H243"/>
    <mergeCell ref="I242:L242"/>
    <mergeCell ref="M242:P242"/>
    <mergeCell ref="B296:P296"/>
    <mergeCell ref="B244:P244"/>
    <mergeCell ref="B131:P131"/>
    <mergeCell ref="B143:P143"/>
    <mergeCell ref="B155:P155"/>
    <mergeCell ref="B161:P161"/>
    <mergeCell ref="B169:P169"/>
    <mergeCell ref="B180:P180"/>
    <mergeCell ref="B187:P187"/>
    <mergeCell ref="B196:P196"/>
    <mergeCell ref="B209:P209"/>
    <mergeCell ref="B221:P221"/>
    <mergeCell ref="B232:P232"/>
    <mergeCell ref="B153:B154"/>
    <mergeCell ref="C153:C154"/>
    <mergeCell ref="D153:D154"/>
    <mergeCell ref="B125:P125"/>
    <mergeCell ref="B63:P63"/>
    <mergeCell ref="B52:P52"/>
    <mergeCell ref="B41:P41"/>
    <mergeCell ref="B34:P34"/>
    <mergeCell ref="B70:P70"/>
    <mergeCell ref="B80:P80"/>
    <mergeCell ref="B93:P93"/>
    <mergeCell ref="B101:P101"/>
    <mergeCell ref="B113:P113"/>
    <mergeCell ref="B91:B92"/>
    <mergeCell ref="C91:C92"/>
    <mergeCell ref="D91:D92"/>
    <mergeCell ref="E91:G91"/>
    <mergeCell ref="H91:H92"/>
    <mergeCell ref="I91:L91"/>
    <mergeCell ref="M4:P4"/>
    <mergeCell ref="B6:P6"/>
    <mergeCell ref="B13:P13"/>
    <mergeCell ref="B22:P22"/>
    <mergeCell ref="B4:B5"/>
    <mergeCell ref="C4:C5"/>
    <mergeCell ref="D4:D5"/>
    <mergeCell ref="E4:G4"/>
    <mergeCell ref="H4:H5"/>
    <mergeCell ref="I4:L4"/>
    <mergeCell ref="I32:L32"/>
    <mergeCell ref="M32:P32"/>
    <mergeCell ref="B61:B62"/>
    <mergeCell ref="C61:C62"/>
    <mergeCell ref="D61:D62"/>
    <mergeCell ref="E61:G61"/>
    <mergeCell ref="H61:H62"/>
    <mergeCell ref="I61:L61"/>
    <mergeCell ref="M61:P61"/>
    <mergeCell ref="B32:B33"/>
    <mergeCell ref="C32:C33"/>
    <mergeCell ref="D32:D33"/>
    <mergeCell ref="E32:G32"/>
    <mergeCell ref="H32:H33"/>
    <mergeCell ref="M91:P91"/>
    <mergeCell ref="B123:B124"/>
    <mergeCell ref="C123:C124"/>
    <mergeCell ref="D123:D124"/>
    <mergeCell ref="E123:G123"/>
    <mergeCell ref="H123:H124"/>
    <mergeCell ref="I123:L123"/>
    <mergeCell ref="M123:P123"/>
    <mergeCell ref="E153:G153"/>
    <mergeCell ref="H153:H154"/>
    <mergeCell ref="I153:L153"/>
    <mergeCell ref="M153:P153"/>
    <mergeCell ref="B178:B179"/>
    <mergeCell ref="C178:C179"/>
    <mergeCell ref="D178:D179"/>
    <mergeCell ref="E178:G178"/>
    <mergeCell ref="H178:H179"/>
    <mergeCell ref="I178:L178"/>
    <mergeCell ref="M178:P178"/>
    <mergeCell ref="B254:P254"/>
    <mergeCell ref="B264:P264"/>
    <mergeCell ref="I276:L276"/>
    <mergeCell ref="M276:P276"/>
    <mergeCell ref="B276:B277"/>
    <mergeCell ref="C276:C277"/>
    <mergeCell ref="D276:D277"/>
    <mergeCell ref="E276:G276"/>
    <mergeCell ref="H276:H277"/>
  </mergeCells>
  <pageMargins left="0.51181102362204722" right="0.51181102362204722" top="0.74803149606299213" bottom="0.35433070866141736" header="0.31496062992125984" footer="0.31496062992125984"/>
  <pageSetup paperSize="9" scale="65" fitToHeight="0" orientation="landscape" r:id="rId1"/>
  <rowBreaks count="9" manualBreakCount="9">
    <brk id="27" max="16383" man="1"/>
    <brk id="56" max="16383" man="1"/>
    <brk id="85" max="16383" man="1"/>
    <brk id="117" max="16383" man="1"/>
    <brk id="147" max="16383" man="1"/>
    <brk id="173" max="16383" man="1"/>
    <brk id="201" max="16383" man="1"/>
    <brk id="237" max="16383" man="1"/>
    <brk id="27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15"/>
  <sheetViews>
    <sheetView workbookViewId="0">
      <selection activeCell="F20" sqref="F20"/>
    </sheetView>
  </sheetViews>
  <sheetFormatPr defaultColWidth="9.140625" defaultRowHeight="15" x14ac:dyDescent="0.25"/>
  <cols>
    <col min="1" max="1" width="9.140625" style="1"/>
    <col min="2" max="2" width="9.28515625" style="1" bestFit="1" customWidth="1"/>
    <col min="3" max="3" width="13.28515625" style="1" bestFit="1" customWidth="1"/>
    <col min="4" max="5" width="9.28515625" style="1" bestFit="1" customWidth="1"/>
    <col min="6" max="6" width="12.7109375" style="1" customWidth="1"/>
    <col min="7" max="14" width="9.28515625" style="1" bestFit="1" customWidth="1"/>
    <col min="15" max="15" width="9.140625" style="1"/>
    <col min="16" max="16" width="32.42578125" style="1" hidden="1" customWidth="1"/>
    <col min="17" max="20" width="9.28515625" style="1" hidden="1" customWidth="1"/>
    <col min="21" max="16384" width="9.140625" style="1"/>
  </cols>
  <sheetData>
    <row r="2" spans="2:20" ht="40.5" customHeight="1" thickBot="1" x14ac:dyDescent="0.35">
      <c r="B2" s="96" t="s">
        <v>39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2:20" ht="75" customHeight="1" thickBot="1" x14ac:dyDescent="0.3">
      <c r="B3" s="20" t="s">
        <v>35</v>
      </c>
      <c r="C3" s="103" t="s">
        <v>3</v>
      </c>
      <c r="D3" s="103"/>
      <c r="E3" s="103"/>
      <c r="F3" s="103" t="s">
        <v>36</v>
      </c>
      <c r="G3" s="103" t="s">
        <v>5</v>
      </c>
      <c r="H3" s="103"/>
      <c r="I3" s="103"/>
      <c r="J3" s="103"/>
      <c r="K3" s="103" t="s">
        <v>6</v>
      </c>
      <c r="L3" s="103"/>
      <c r="M3" s="103"/>
      <c r="N3" s="103"/>
      <c r="P3" s="100" t="s">
        <v>42</v>
      </c>
      <c r="Q3" s="97" t="s">
        <v>3</v>
      </c>
      <c r="R3" s="98"/>
      <c r="S3" s="99"/>
      <c r="T3" s="2" t="s">
        <v>40</v>
      </c>
    </row>
    <row r="4" spans="2:20" ht="19.5" customHeight="1" thickBot="1" x14ac:dyDescent="0.4">
      <c r="B4" s="21"/>
      <c r="C4" s="20" t="s">
        <v>7</v>
      </c>
      <c r="D4" s="20" t="s">
        <v>8</v>
      </c>
      <c r="E4" s="20" t="s">
        <v>9</v>
      </c>
      <c r="F4" s="103"/>
      <c r="G4" s="20" t="s">
        <v>37</v>
      </c>
      <c r="H4" s="20" t="s">
        <v>10</v>
      </c>
      <c r="I4" s="20" t="s">
        <v>11</v>
      </c>
      <c r="J4" s="20" t="s">
        <v>12</v>
      </c>
      <c r="K4" s="20" t="s">
        <v>13</v>
      </c>
      <c r="L4" s="20" t="s">
        <v>14</v>
      </c>
      <c r="M4" s="20" t="s">
        <v>15</v>
      </c>
      <c r="N4" s="20" t="s">
        <v>16</v>
      </c>
      <c r="P4" s="101"/>
      <c r="Q4" s="3" t="s">
        <v>7</v>
      </c>
      <c r="R4" s="3" t="s">
        <v>8</v>
      </c>
      <c r="S4" s="3" t="s">
        <v>9</v>
      </c>
      <c r="T4" s="4" t="s">
        <v>41</v>
      </c>
    </row>
    <row r="5" spans="2:20" ht="16.5" customHeight="1" thickBot="1" x14ac:dyDescent="0.3">
      <c r="B5" s="22">
        <v>1</v>
      </c>
      <c r="C5" s="23">
        <v>48.435000000000002</v>
      </c>
      <c r="D5" s="23">
        <v>54.78</v>
      </c>
      <c r="E5" s="23">
        <v>248.17000000000002</v>
      </c>
      <c r="F5" s="23">
        <v>1680.54</v>
      </c>
      <c r="G5" s="23">
        <v>0.47199999999999998</v>
      </c>
      <c r="H5" s="23">
        <v>39.69</v>
      </c>
      <c r="I5" s="23">
        <v>28.325000000000003</v>
      </c>
      <c r="J5" s="23">
        <v>9.4200000000000017</v>
      </c>
      <c r="K5" s="23">
        <v>724.1350000000001</v>
      </c>
      <c r="L5" s="23">
        <v>967.28</v>
      </c>
      <c r="M5" s="23">
        <v>308.84499999999997</v>
      </c>
      <c r="N5" s="23">
        <v>12.012999999999998</v>
      </c>
      <c r="P5" s="102"/>
      <c r="Q5" s="5" t="s">
        <v>43</v>
      </c>
      <c r="R5" s="5" t="s">
        <v>44</v>
      </c>
      <c r="S5" s="5" t="s">
        <v>45</v>
      </c>
      <c r="T5" s="6" t="s">
        <v>46</v>
      </c>
    </row>
    <row r="6" spans="2:20" ht="16.5" customHeight="1" thickBot="1" x14ac:dyDescent="0.3">
      <c r="B6" s="22">
        <v>2</v>
      </c>
      <c r="C6" s="23">
        <v>51.050500000000007</v>
      </c>
      <c r="D6" s="23">
        <v>59.869</v>
      </c>
      <c r="E6" s="23">
        <v>210.77499999999998</v>
      </c>
      <c r="F6" s="23">
        <v>1586.1230000000003</v>
      </c>
      <c r="G6" s="23">
        <v>0.86944999999999995</v>
      </c>
      <c r="H6" s="23">
        <v>18.79</v>
      </c>
      <c r="I6" s="23">
        <v>44.601500000000001</v>
      </c>
      <c r="J6" s="23">
        <v>15.965999999999999</v>
      </c>
      <c r="K6" s="23">
        <v>264.18349999999998</v>
      </c>
      <c r="L6" s="23">
        <v>686.65249999999992</v>
      </c>
      <c r="M6" s="23">
        <v>309.89250000000004</v>
      </c>
      <c r="N6" s="23">
        <v>15.0845</v>
      </c>
      <c r="P6" s="7" t="s">
        <v>47</v>
      </c>
      <c r="Q6" s="8">
        <v>513.09841710144929</v>
      </c>
      <c r="R6" s="8">
        <v>527.26661202898549</v>
      </c>
      <c r="S6" s="8">
        <v>2318.1478808695651</v>
      </c>
      <c r="T6" s="8">
        <v>16130.611700144929</v>
      </c>
    </row>
    <row r="7" spans="2:20" ht="16.5" customHeight="1" thickBot="1" x14ac:dyDescent="0.3">
      <c r="B7" s="22">
        <v>3</v>
      </c>
      <c r="C7" s="23">
        <v>66.698000000000008</v>
      </c>
      <c r="D7" s="23">
        <v>57.324000000000005</v>
      </c>
      <c r="E7" s="23">
        <v>236.78199999999998</v>
      </c>
      <c r="F7" s="23">
        <v>1729.8240000000001</v>
      </c>
      <c r="G7" s="23">
        <v>0.53049999999999997</v>
      </c>
      <c r="H7" s="23">
        <v>50.326000000000001</v>
      </c>
      <c r="I7" s="23">
        <v>104.93899999999999</v>
      </c>
      <c r="J7" s="23">
        <v>13.655999999999999</v>
      </c>
      <c r="K7" s="23">
        <v>834.6585</v>
      </c>
      <c r="L7" s="23">
        <v>927.74299999999994</v>
      </c>
      <c r="M7" s="23">
        <v>547.346</v>
      </c>
      <c r="N7" s="23">
        <v>15.058</v>
      </c>
      <c r="P7" s="7" t="s">
        <v>48</v>
      </c>
      <c r="Q7" s="8">
        <v>51.30984171014493</v>
      </c>
      <c r="R7" s="8">
        <v>52.726661202898548</v>
      </c>
      <c r="S7" s="8">
        <v>231.81478808695653</v>
      </c>
      <c r="T7" s="8">
        <v>1613.061170014493</v>
      </c>
    </row>
    <row r="8" spans="2:20" ht="16.5" customHeight="1" x14ac:dyDescent="0.25">
      <c r="B8" s="22">
        <v>4</v>
      </c>
      <c r="C8" s="23">
        <v>49.213130434782613</v>
      </c>
      <c r="D8" s="23">
        <v>50.532608695652179</v>
      </c>
      <c r="E8" s="23">
        <v>206.60726086956521</v>
      </c>
      <c r="F8" s="23">
        <v>1508.0750434782608</v>
      </c>
      <c r="G8" s="23">
        <v>1.0790652173913045</v>
      </c>
      <c r="H8" s="23">
        <v>41.324652173913051</v>
      </c>
      <c r="I8" s="23">
        <v>33.095999999999997</v>
      </c>
      <c r="J8" s="23">
        <v>55.600521739130421</v>
      </c>
      <c r="K8" s="23">
        <v>520.40004347826084</v>
      </c>
      <c r="L8" s="23">
        <v>666.62595652173911</v>
      </c>
      <c r="M8" s="23">
        <v>326.41882608695659</v>
      </c>
      <c r="N8" s="23">
        <v>10.75991304347826</v>
      </c>
    </row>
    <row r="9" spans="2:20" ht="16.5" customHeight="1" x14ac:dyDescent="0.25">
      <c r="B9" s="22">
        <v>5</v>
      </c>
      <c r="C9" s="23">
        <v>43.936666666666667</v>
      </c>
      <c r="D9" s="23">
        <v>45.020333333333326</v>
      </c>
      <c r="E9" s="23">
        <v>234.20399999999998</v>
      </c>
      <c r="F9" s="23">
        <v>1517.6596666666665</v>
      </c>
      <c r="G9" s="23">
        <v>0.55866666666666664</v>
      </c>
      <c r="H9" s="23">
        <v>28.158666666666669</v>
      </c>
      <c r="I9" s="23">
        <v>22.080366666666666</v>
      </c>
      <c r="J9" s="23">
        <v>13.145</v>
      </c>
      <c r="K9" s="23">
        <v>613.20066666666673</v>
      </c>
      <c r="L9" s="23">
        <v>781.38999999999987</v>
      </c>
      <c r="M9" s="23">
        <v>422.98333333333335</v>
      </c>
      <c r="N9" s="23">
        <v>27.419333333333334</v>
      </c>
    </row>
    <row r="10" spans="2:20" ht="16.5" customHeight="1" x14ac:dyDescent="0.25">
      <c r="B10" s="22">
        <v>6</v>
      </c>
      <c r="C10" s="23">
        <v>46.531499999999994</v>
      </c>
      <c r="D10" s="23">
        <v>57.730400000000003</v>
      </c>
      <c r="E10" s="23">
        <v>216.66969999999998</v>
      </c>
      <c r="F10" s="23">
        <v>1572.3784000000003</v>
      </c>
      <c r="G10" s="23">
        <v>0.4945</v>
      </c>
      <c r="H10" s="23">
        <v>31.411550000000002</v>
      </c>
      <c r="I10" s="23">
        <v>41.091500000000003</v>
      </c>
      <c r="J10" s="23">
        <v>58.926500000000004</v>
      </c>
      <c r="K10" s="23">
        <v>549.78150000000005</v>
      </c>
      <c r="L10" s="23">
        <v>616.57549999999992</v>
      </c>
      <c r="M10" s="23">
        <v>413.18800000000005</v>
      </c>
      <c r="N10" s="23">
        <v>9.4849999999999994</v>
      </c>
    </row>
    <row r="11" spans="2:20" ht="16.5" customHeight="1" x14ac:dyDescent="0.25">
      <c r="B11" s="22">
        <v>7</v>
      </c>
      <c r="C11" s="23">
        <v>53.108000000000004</v>
      </c>
      <c r="D11" s="23">
        <v>54.778999999999996</v>
      </c>
      <c r="E11" s="23">
        <v>214.89700000000002</v>
      </c>
      <c r="F11" s="23">
        <v>1595.0310000000002</v>
      </c>
      <c r="G11" s="23">
        <v>0.64350000000000007</v>
      </c>
      <c r="H11" s="23">
        <v>84.02200000000002</v>
      </c>
      <c r="I11" s="23">
        <v>21.744000000000003</v>
      </c>
      <c r="J11" s="23">
        <v>12.355</v>
      </c>
      <c r="K11" s="23">
        <v>550.71899999999994</v>
      </c>
      <c r="L11" s="23">
        <v>1035.5</v>
      </c>
      <c r="M11" s="23">
        <v>179.65199999999999</v>
      </c>
      <c r="N11" s="23">
        <v>12.404999999999998</v>
      </c>
    </row>
    <row r="12" spans="2:20" ht="16.5" customHeight="1" x14ac:dyDescent="0.25">
      <c r="B12" s="22">
        <v>8</v>
      </c>
      <c r="C12" s="23">
        <v>56.103999999999999</v>
      </c>
      <c r="D12" s="23">
        <v>51.835999999999991</v>
      </c>
      <c r="E12" s="23">
        <v>248.07750000000001</v>
      </c>
      <c r="F12" s="23">
        <v>1682.4275</v>
      </c>
      <c r="G12" s="23">
        <v>0.75275000000000003</v>
      </c>
      <c r="H12" s="23">
        <v>72.083500000000001</v>
      </c>
      <c r="I12" s="23">
        <v>100.19600000000001</v>
      </c>
      <c r="J12" s="23">
        <v>12.1235</v>
      </c>
      <c r="K12" s="23">
        <v>645.27600000000007</v>
      </c>
      <c r="L12" s="23">
        <v>660.36349999999993</v>
      </c>
      <c r="M12" s="23">
        <v>501.90250000000003</v>
      </c>
      <c r="N12" s="23">
        <v>11.622999999999999</v>
      </c>
    </row>
    <row r="13" spans="2:20" ht="16.5" customHeight="1" x14ac:dyDescent="0.25">
      <c r="B13" s="22">
        <v>9</v>
      </c>
      <c r="C13" s="23">
        <v>49.924619999999997</v>
      </c>
      <c r="D13" s="23">
        <v>51.547269999999997</v>
      </c>
      <c r="E13" s="23">
        <v>242.06392</v>
      </c>
      <c r="F13" s="23">
        <v>1631.8795900000002</v>
      </c>
      <c r="G13" s="23">
        <v>1.2064400000000002</v>
      </c>
      <c r="H13" s="23">
        <v>30.430690000000002</v>
      </c>
      <c r="I13" s="23">
        <v>14.068540000000002</v>
      </c>
      <c r="J13" s="23">
        <v>18.550560000000001</v>
      </c>
      <c r="K13" s="23">
        <v>543.44524999999999</v>
      </c>
      <c r="L13" s="23">
        <v>595.70240000000001</v>
      </c>
      <c r="M13" s="23">
        <v>580.26180000000011</v>
      </c>
      <c r="N13" s="23">
        <v>13.145470000000001</v>
      </c>
    </row>
    <row r="14" spans="2:20" ht="15.75" x14ac:dyDescent="0.25">
      <c r="B14" s="22">
        <v>10</v>
      </c>
      <c r="C14" s="23">
        <v>44.957000000000008</v>
      </c>
      <c r="D14" s="23">
        <v>42.058</v>
      </c>
      <c r="E14" s="23">
        <v>246.029</v>
      </c>
      <c r="F14" s="23">
        <v>1542.4860000000001</v>
      </c>
      <c r="G14" s="23">
        <v>0.77900000000000003</v>
      </c>
      <c r="H14" s="23">
        <v>60.23</v>
      </c>
      <c r="I14" s="23">
        <v>14.649999999999997</v>
      </c>
      <c r="J14" s="23">
        <v>13.452999999999999</v>
      </c>
      <c r="K14" s="23">
        <v>481.72349999999994</v>
      </c>
      <c r="L14" s="23">
        <v>612.74699999999996</v>
      </c>
      <c r="M14" s="23">
        <v>579.27399999999989</v>
      </c>
      <c r="N14" s="23">
        <v>12.673999999999999</v>
      </c>
    </row>
    <row r="15" spans="2:20" ht="31.5" x14ac:dyDescent="0.25">
      <c r="B15" s="24" t="s">
        <v>38</v>
      </c>
      <c r="C15" s="25">
        <f>SUM(C5:C14)</f>
        <v>509.95841710144924</v>
      </c>
      <c r="D15" s="25">
        <f t="shared" ref="D15:N15" si="0">SUM(D5:D14)</f>
        <v>525.47661202898553</v>
      </c>
      <c r="E15" s="25">
        <f t="shared" si="0"/>
        <v>2304.2753808695652</v>
      </c>
      <c r="F15" s="25">
        <f t="shared" si="0"/>
        <v>16046.424200144929</v>
      </c>
      <c r="G15" s="25">
        <f t="shared" si="0"/>
        <v>7.3858718840579716</v>
      </c>
      <c r="H15" s="25">
        <f t="shared" si="0"/>
        <v>456.4670588405798</v>
      </c>
      <c r="I15" s="25">
        <f t="shared" si="0"/>
        <v>424.7919066666667</v>
      </c>
      <c r="J15" s="25">
        <f t="shared" si="0"/>
        <v>223.19608173913042</v>
      </c>
      <c r="K15" s="25">
        <f t="shared" si="0"/>
        <v>5727.5229601449273</v>
      </c>
      <c r="L15" s="25">
        <f t="shared" si="0"/>
        <v>7550.5798565217383</v>
      </c>
      <c r="M15" s="25">
        <f t="shared" si="0"/>
        <v>4169.7639594202901</v>
      </c>
      <c r="N15" s="25">
        <f t="shared" si="0"/>
        <v>139.66721637681158</v>
      </c>
    </row>
  </sheetData>
  <mergeCells count="7">
    <mergeCell ref="B2:N2"/>
    <mergeCell ref="Q3:S3"/>
    <mergeCell ref="P3:P5"/>
    <mergeCell ref="C3:E3"/>
    <mergeCell ref="F3:F4"/>
    <mergeCell ref="G3:J3"/>
    <mergeCell ref="K3:N3"/>
  </mergeCells>
  <pageMargins left="0.7" right="0.7" top="0.75" bottom="0.75" header="0.3" footer="0.3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1"/>
  <sheetViews>
    <sheetView workbookViewId="0">
      <selection activeCell="E7" sqref="E7"/>
    </sheetView>
  </sheetViews>
  <sheetFormatPr defaultColWidth="9.140625" defaultRowHeight="15.75" x14ac:dyDescent="0.25"/>
  <cols>
    <col min="1" max="2" width="9.140625" style="11"/>
    <col min="3" max="3" width="54.28515625" style="11" customWidth="1"/>
    <col min="4" max="4" width="16.28515625" style="11" customWidth="1"/>
    <col min="5" max="5" width="23.140625" style="11" customWidth="1"/>
    <col min="6" max="6" width="12.140625" style="11" customWidth="1"/>
    <col min="7" max="7" width="16.85546875" style="11" customWidth="1"/>
    <col min="8" max="8" width="9.140625" style="11"/>
    <col min="9" max="9" width="15.28515625" style="11" customWidth="1"/>
    <col min="10" max="10" width="9.140625" style="11"/>
    <col min="11" max="11" width="13" style="11" customWidth="1"/>
    <col min="12" max="16384" width="9.140625" style="11"/>
  </cols>
  <sheetData>
    <row r="2" spans="2:12" ht="18.75" x14ac:dyDescent="0.25">
      <c r="B2" s="105" t="s">
        <v>62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2:12" ht="15" customHeight="1" x14ac:dyDescent="0.25">
      <c r="J3" s="106" t="s">
        <v>63</v>
      </c>
      <c r="K3" s="106"/>
      <c r="L3" s="106"/>
    </row>
    <row r="4" spans="2:12" x14ac:dyDescent="0.25">
      <c r="B4" s="9"/>
    </row>
    <row r="5" spans="2:12" ht="35.25" customHeight="1" x14ac:dyDescent="0.25">
      <c r="B5" s="104" t="s">
        <v>64</v>
      </c>
      <c r="C5" s="104" t="s">
        <v>65</v>
      </c>
      <c r="D5" s="104" t="s">
        <v>66</v>
      </c>
      <c r="E5" s="104" t="s">
        <v>97</v>
      </c>
      <c r="F5" s="104" t="s">
        <v>67</v>
      </c>
      <c r="G5" s="104" t="s">
        <v>96</v>
      </c>
      <c r="H5" s="104" t="s">
        <v>68</v>
      </c>
      <c r="I5" s="104" t="s">
        <v>69</v>
      </c>
      <c r="J5" s="104" t="s">
        <v>68</v>
      </c>
      <c r="K5" s="104" t="s">
        <v>70</v>
      </c>
      <c r="L5" s="104" t="s">
        <v>68</v>
      </c>
    </row>
    <row r="6" spans="2:12" ht="27.75" customHeight="1" x14ac:dyDescent="0.25"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2:12" ht="16.5" customHeight="1" x14ac:dyDescent="0.25">
      <c r="B7" s="34">
        <v>1</v>
      </c>
      <c r="C7" s="35" t="s">
        <v>71</v>
      </c>
      <c r="D7" s="34">
        <v>200</v>
      </c>
      <c r="E7" s="34">
        <v>120</v>
      </c>
      <c r="F7" s="34">
        <v>1200</v>
      </c>
      <c r="G7" s="34">
        <v>1060</v>
      </c>
      <c r="H7" s="34">
        <v>88</v>
      </c>
      <c r="I7" s="34">
        <v>140</v>
      </c>
      <c r="J7" s="34">
        <v>12</v>
      </c>
      <c r="K7" s="34" t="s">
        <v>72</v>
      </c>
      <c r="L7" s="34" t="s">
        <v>72</v>
      </c>
    </row>
    <row r="8" spans="2:12" ht="16.5" customHeight="1" x14ac:dyDescent="0.25">
      <c r="B8" s="34">
        <v>2</v>
      </c>
      <c r="C8" s="35" t="s">
        <v>73</v>
      </c>
      <c r="D8" s="34">
        <v>20</v>
      </c>
      <c r="E8" s="34">
        <v>12</v>
      </c>
      <c r="F8" s="34">
        <v>120</v>
      </c>
      <c r="G8" s="34">
        <v>120</v>
      </c>
      <c r="H8" s="34">
        <v>100</v>
      </c>
      <c r="I8" s="34"/>
      <c r="J8" s="34" t="s">
        <v>72</v>
      </c>
      <c r="K8" s="34" t="s">
        <v>72</v>
      </c>
      <c r="L8" s="34" t="s">
        <v>72</v>
      </c>
    </row>
    <row r="9" spans="2:12" ht="16.5" customHeight="1" x14ac:dyDescent="0.25">
      <c r="B9" s="34">
        <v>3</v>
      </c>
      <c r="C9" s="35" t="s">
        <v>74</v>
      </c>
      <c r="D9" s="34">
        <v>50</v>
      </c>
      <c r="E9" s="34">
        <v>30</v>
      </c>
      <c r="F9" s="34">
        <v>300</v>
      </c>
      <c r="G9" s="34">
        <v>300</v>
      </c>
      <c r="H9" s="34">
        <v>100</v>
      </c>
      <c r="I9" s="34" t="s">
        <v>72</v>
      </c>
      <c r="J9" s="34" t="s">
        <v>72</v>
      </c>
      <c r="K9" s="34" t="s">
        <v>72</v>
      </c>
      <c r="L9" s="34" t="s">
        <v>72</v>
      </c>
    </row>
    <row r="10" spans="2:12" ht="16.5" customHeight="1" x14ac:dyDescent="0.25">
      <c r="B10" s="34">
        <v>4</v>
      </c>
      <c r="C10" s="35" t="s">
        <v>75</v>
      </c>
      <c r="D10" s="34">
        <v>20</v>
      </c>
      <c r="E10" s="34">
        <v>12</v>
      </c>
      <c r="F10" s="34">
        <v>120</v>
      </c>
      <c r="G10" s="34">
        <v>120</v>
      </c>
      <c r="H10" s="34">
        <v>100</v>
      </c>
      <c r="I10" s="34" t="s">
        <v>72</v>
      </c>
      <c r="J10" s="34" t="s">
        <v>72</v>
      </c>
      <c r="K10" s="34" t="s">
        <v>72</v>
      </c>
      <c r="L10" s="34" t="s">
        <v>72</v>
      </c>
    </row>
    <row r="11" spans="2:12" ht="16.5" customHeight="1" x14ac:dyDescent="0.25">
      <c r="B11" s="34">
        <v>5</v>
      </c>
      <c r="C11" s="35" t="s">
        <v>76</v>
      </c>
      <c r="D11" s="34">
        <v>188</v>
      </c>
      <c r="E11" s="34">
        <v>113</v>
      </c>
      <c r="F11" s="34">
        <v>1128</v>
      </c>
      <c r="G11" s="34">
        <v>1128</v>
      </c>
      <c r="H11" s="34">
        <v>100</v>
      </c>
      <c r="I11" s="34" t="s">
        <v>72</v>
      </c>
      <c r="J11" s="34" t="s">
        <v>72</v>
      </c>
      <c r="K11" s="34" t="s">
        <v>72</v>
      </c>
      <c r="L11" s="34" t="s">
        <v>72</v>
      </c>
    </row>
    <row r="12" spans="2:12" ht="16.5" customHeight="1" x14ac:dyDescent="0.25">
      <c r="B12" s="34">
        <v>6</v>
      </c>
      <c r="C12" s="35" t="s">
        <v>77</v>
      </c>
      <c r="D12" s="34">
        <v>320</v>
      </c>
      <c r="E12" s="34">
        <v>192</v>
      </c>
      <c r="F12" s="34">
        <v>1920</v>
      </c>
      <c r="G12" s="34">
        <v>1920</v>
      </c>
      <c r="H12" s="34">
        <v>100</v>
      </c>
      <c r="I12" s="34" t="s">
        <v>72</v>
      </c>
      <c r="J12" s="34" t="s">
        <v>72</v>
      </c>
      <c r="K12" s="34" t="s">
        <v>72</v>
      </c>
      <c r="L12" s="34" t="s">
        <v>72</v>
      </c>
    </row>
    <row r="13" spans="2:12" ht="16.5" customHeight="1" x14ac:dyDescent="0.25">
      <c r="B13" s="34">
        <v>7</v>
      </c>
      <c r="C13" s="35" t="s">
        <v>78</v>
      </c>
      <c r="D13" s="34">
        <v>185</v>
      </c>
      <c r="E13" s="34">
        <v>111</v>
      </c>
      <c r="F13" s="34">
        <v>1110</v>
      </c>
      <c r="G13" s="34">
        <v>1200</v>
      </c>
      <c r="H13" s="34">
        <v>108</v>
      </c>
      <c r="I13" s="34" t="s">
        <v>72</v>
      </c>
      <c r="J13" s="34" t="s">
        <v>72</v>
      </c>
      <c r="K13" s="34">
        <v>90</v>
      </c>
      <c r="L13" s="34">
        <v>8</v>
      </c>
    </row>
    <row r="14" spans="2:12" ht="16.5" customHeight="1" x14ac:dyDescent="0.25">
      <c r="B14" s="34">
        <v>8</v>
      </c>
      <c r="C14" s="35" t="s">
        <v>79</v>
      </c>
      <c r="D14" s="34">
        <v>20</v>
      </c>
      <c r="E14" s="34">
        <v>12</v>
      </c>
      <c r="F14" s="34">
        <v>120</v>
      </c>
      <c r="G14" s="34">
        <v>120</v>
      </c>
      <c r="H14" s="34">
        <v>100</v>
      </c>
      <c r="I14" s="34" t="s">
        <v>72</v>
      </c>
      <c r="J14" s="34" t="s">
        <v>72</v>
      </c>
      <c r="K14" s="34" t="s">
        <v>72</v>
      </c>
      <c r="L14" s="34" t="s">
        <v>72</v>
      </c>
    </row>
    <row r="15" spans="2:12" ht="16.5" customHeight="1" x14ac:dyDescent="0.25">
      <c r="B15" s="34">
        <v>9</v>
      </c>
      <c r="C15" s="35" t="s">
        <v>80</v>
      </c>
      <c r="D15" s="34">
        <v>200</v>
      </c>
      <c r="E15" s="34">
        <v>120</v>
      </c>
      <c r="F15" s="34">
        <v>1200</v>
      </c>
      <c r="G15" s="34">
        <v>1200</v>
      </c>
      <c r="H15" s="34">
        <v>100</v>
      </c>
      <c r="I15" s="34" t="s">
        <v>72</v>
      </c>
      <c r="J15" s="34" t="s">
        <v>72</v>
      </c>
      <c r="K15" s="34" t="s">
        <v>72</v>
      </c>
      <c r="L15" s="34" t="s">
        <v>72</v>
      </c>
    </row>
    <row r="16" spans="2:12" ht="16.5" customHeight="1" x14ac:dyDescent="0.25">
      <c r="B16" s="34">
        <v>10</v>
      </c>
      <c r="C16" s="35" t="s">
        <v>81</v>
      </c>
      <c r="D16" s="34">
        <v>78</v>
      </c>
      <c r="E16" s="34">
        <v>46.8</v>
      </c>
      <c r="F16" s="34">
        <v>468</v>
      </c>
      <c r="G16" s="34">
        <v>468</v>
      </c>
      <c r="H16" s="34">
        <v>100</v>
      </c>
      <c r="I16" s="34" t="s">
        <v>72</v>
      </c>
      <c r="J16" s="34" t="s">
        <v>72</v>
      </c>
      <c r="K16" s="34" t="s">
        <v>72</v>
      </c>
      <c r="L16" s="34" t="s">
        <v>72</v>
      </c>
    </row>
    <row r="17" spans="2:12" ht="16.5" customHeight="1" x14ac:dyDescent="0.25">
      <c r="B17" s="34">
        <v>11</v>
      </c>
      <c r="C17" s="35" t="s">
        <v>82</v>
      </c>
      <c r="D17" s="34">
        <v>53</v>
      </c>
      <c r="E17" s="34">
        <v>31.8</v>
      </c>
      <c r="F17" s="34">
        <v>318</v>
      </c>
      <c r="G17" s="34">
        <v>318</v>
      </c>
      <c r="H17" s="34">
        <v>100</v>
      </c>
      <c r="I17" s="34" t="s">
        <v>72</v>
      </c>
      <c r="J17" s="34" t="s">
        <v>72</v>
      </c>
      <c r="K17" s="34" t="s">
        <v>72</v>
      </c>
      <c r="L17" s="34" t="s">
        <v>72</v>
      </c>
    </row>
    <row r="18" spans="2:12" ht="16.5" customHeight="1" x14ac:dyDescent="0.25">
      <c r="B18" s="34">
        <v>12</v>
      </c>
      <c r="C18" s="35" t="s">
        <v>83</v>
      </c>
      <c r="D18" s="34">
        <v>77</v>
      </c>
      <c r="E18" s="34">
        <v>46.2</v>
      </c>
      <c r="F18" s="34">
        <v>462</v>
      </c>
      <c r="G18" s="34">
        <v>300</v>
      </c>
      <c r="H18" s="34">
        <v>65</v>
      </c>
      <c r="I18" s="34">
        <v>162</v>
      </c>
      <c r="J18" s="34">
        <v>35</v>
      </c>
      <c r="K18" s="34" t="s">
        <v>72</v>
      </c>
      <c r="L18" s="34" t="s">
        <v>72</v>
      </c>
    </row>
    <row r="19" spans="2:12" ht="16.5" customHeight="1" x14ac:dyDescent="0.25">
      <c r="B19" s="34">
        <v>13</v>
      </c>
      <c r="C19" s="35" t="s">
        <v>84</v>
      </c>
      <c r="D19" s="34">
        <v>300</v>
      </c>
      <c r="E19" s="34">
        <v>180</v>
      </c>
      <c r="F19" s="34">
        <v>1800</v>
      </c>
      <c r="G19" s="34">
        <v>1700</v>
      </c>
      <c r="H19" s="34">
        <v>95</v>
      </c>
      <c r="I19" s="34">
        <v>100</v>
      </c>
      <c r="J19" s="34">
        <v>5</v>
      </c>
      <c r="K19" s="34" t="s">
        <v>72</v>
      </c>
      <c r="L19" s="34" t="s">
        <v>72</v>
      </c>
    </row>
    <row r="20" spans="2:12" ht="16.5" customHeight="1" x14ac:dyDescent="0.25">
      <c r="B20" s="34">
        <v>14</v>
      </c>
      <c r="C20" s="35" t="s">
        <v>85</v>
      </c>
      <c r="D20" s="34">
        <v>60</v>
      </c>
      <c r="E20" s="34">
        <v>36</v>
      </c>
      <c r="F20" s="34">
        <v>360</v>
      </c>
      <c r="G20" s="34">
        <v>360</v>
      </c>
      <c r="H20" s="34">
        <v>100</v>
      </c>
      <c r="I20" s="34" t="s">
        <v>72</v>
      </c>
      <c r="J20" s="34" t="s">
        <v>72</v>
      </c>
      <c r="K20" s="34" t="s">
        <v>72</v>
      </c>
      <c r="L20" s="34" t="s">
        <v>72</v>
      </c>
    </row>
    <row r="21" spans="2:12" ht="16.5" customHeight="1" x14ac:dyDescent="0.25">
      <c r="B21" s="34">
        <v>15</v>
      </c>
      <c r="C21" s="35" t="s">
        <v>86</v>
      </c>
      <c r="D21" s="34">
        <v>11.8</v>
      </c>
      <c r="E21" s="34">
        <v>7.08</v>
      </c>
      <c r="F21" s="34">
        <v>70.8</v>
      </c>
      <c r="G21" s="34">
        <v>64</v>
      </c>
      <c r="H21" s="34">
        <v>90</v>
      </c>
      <c r="I21" s="34">
        <v>6.8</v>
      </c>
      <c r="J21" s="34">
        <v>10</v>
      </c>
      <c r="K21" s="34" t="s">
        <v>72</v>
      </c>
      <c r="L21" s="34" t="s">
        <v>72</v>
      </c>
    </row>
    <row r="22" spans="2:12" ht="16.5" customHeight="1" x14ac:dyDescent="0.25">
      <c r="B22" s="34">
        <v>16</v>
      </c>
      <c r="C22" s="35" t="s">
        <v>87</v>
      </c>
      <c r="D22" s="34">
        <v>10</v>
      </c>
      <c r="E22" s="34">
        <v>6</v>
      </c>
      <c r="F22" s="34">
        <v>60</v>
      </c>
      <c r="G22" s="34">
        <v>60</v>
      </c>
      <c r="H22" s="34">
        <v>100</v>
      </c>
      <c r="I22" s="34" t="s">
        <v>72</v>
      </c>
      <c r="J22" s="34" t="s">
        <v>72</v>
      </c>
      <c r="K22" s="34" t="s">
        <v>72</v>
      </c>
      <c r="L22" s="34" t="s">
        <v>72</v>
      </c>
    </row>
    <row r="23" spans="2:12" ht="16.5" customHeight="1" x14ac:dyDescent="0.25">
      <c r="B23" s="34">
        <v>17</v>
      </c>
      <c r="C23" s="35" t="s">
        <v>88</v>
      </c>
      <c r="D23" s="34">
        <v>35</v>
      </c>
      <c r="E23" s="34">
        <v>21</v>
      </c>
      <c r="F23" s="34">
        <v>210</v>
      </c>
      <c r="G23" s="34">
        <v>210</v>
      </c>
      <c r="H23" s="34">
        <v>100</v>
      </c>
      <c r="I23" s="34" t="s">
        <v>72</v>
      </c>
      <c r="J23" s="34" t="s">
        <v>72</v>
      </c>
      <c r="K23" s="34"/>
      <c r="L23" s="34"/>
    </row>
    <row r="24" spans="2:12" ht="16.5" customHeight="1" x14ac:dyDescent="0.25">
      <c r="B24" s="34">
        <v>18</v>
      </c>
      <c r="C24" s="35" t="s">
        <v>89</v>
      </c>
      <c r="D24" s="34">
        <v>18</v>
      </c>
      <c r="E24" s="34">
        <v>10.8</v>
      </c>
      <c r="F24" s="34">
        <v>108</v>
      </c>
      <c r="G24" s="34">
        <v>108</v>
      </c>
      <c r="H24" s="34">
        <v>100</v>
      </c>
      <c r="I24" s="34" t="s">
        <v>72</v>
      </c>
      <c r="J24" s="34" t="s">
        <v>72</v>
      </c>
      <c r="K24" s="34" t="s">
        <v>72</v>
      </c>
      <c r="L24" s="34" t="s">
        <v>72</v>
      </c>
    </row>
    <row r="25" spans="2:12" ht="16.5" customHeight="1" x14ac:dyDescent="0.25">
      <c r="B25" s="34">
        <v>19</v>
      </c>
      <c r="C25" s="35" t="s">
        <v>90</v>
      </c>
      <c r="D25" s="34" t="s">
        <v>253</v>
      </c>
      <c r="E25" s="34">
        <v>24</v>
      </c>
      <c r="F25" s="34">
        <v>240</v>
      </c>
      <c r="G25" s="34">
        <v>240</v>
      </c>
      <c r="H25" s="34">
        <v>100</v>
      </c>
      <c r="I25" s="34" t="s">
        <v>72</v>
      </c>
      <c r="J25" s="34" t="s">
        <v>72</v>
      </c>
      <c r="K25" s="34" t="s">
        <v>72</v>
      </c>
      <c r="L25" s="34" t="s">
        <v>72</v>
      </c>
    </row>
    <row r="26" spans="2:12" ht="16.5" customHeight="1" x14ac:dyDescent="0.25">
      <c r="B26" s="34">
        <v>20</v>
      </c>
      <c r="C26" s="35" t="s">
        <v>91</v>
      </c>
      <c r="D26" s="34">
        <v>45</v>
      </c>
      <c r="E26" s="34">
        <v>27</v>
      </c>
      <c r="F26" s="34">
        <v>270</v>
      </c>
      <c r="G26" s="34">
        <v>240</v>
      </c>
      <c r="H26" s="34">
        <v>100</v>
      </c>
      <c r="I26" s="34" t="s">
        <v>72</v>
      </c>
      <c r="J26" s="34" t="s">
        <v>72</v>
      </c>
      <c r="K26" s="34" t="s">
        <v>72</v>
      </c>
      <c r="L26" s="34" t="s">
        <v>72</v>
      </c>
    </row>
    <row r="27" spans="2:12" ht="16.5" customHeight="1" x14ac:dyDescent="0.25">
      <c r="B27" s="34">
        <v>21</v>
      </c>
      <c r="C27" s="35" t="s">
        <v>92</v>
      </c>
      <c r="D27" s="34">
        <v>15</v>
      </c>
      <c r="E27" s="34">
        <v>9</v>
      </c>
      <c r="F27" s="34">
        <v>90</v>
      </c>
      <c r="G27" s="34">
        <v>40</v>
      </c>
      <c r="H27" s="34">
        <v>44</v>
      </c>
      <c r="I27" s="34">
        <v>50</v>
      </c>
      <c r="J27" s="34">
        <v>56</v>
      </c>
      <c r="K27" s="34" t="s">
        <v>72</v>
      </c>
      <c r="L27" s="34" t="s">
        <v>72</v>
      </c>
    </row>
    <row r="28" spans="2:12" ht="16.5" customHeight="1" x14ac:dyDescent="0.25">
      <c r="B28" s="34">
        <v>22</v>
      </c>
      <c r="C28" s="35" t="s">
        <v>93</v>
      </c>
      <c r="D28" s="34">
        <v>0.4</v>
      </c>
      <c r="E28" s="34">
        <v>0.24</v>
      </c>
      <c r="F28" s="34">
        <v>2.4</v>
      </c>
      <c r="G28" s="34">
        <v>2.4</v>
      </c>
      <c r="H28" s="34">
        <v>100</v>
      </c>
      <c r="I28" s="34" t="s">
        <v>72</v>
      </c>
      <c r="J28" s="34" t="s">
        <v>72</v>
      </c>
      <c r="K28" s="34" t="s">
        <v>72</v>
      </c>
      <c r="L28" s="34" t="s">
        <v>72</v>
      </c>
    </row>
    <row r="29" spans="2:12" ht="16.5" customHeight="1" x14ac:dyDescent="0.25">
      <c r="B29" s="34">
        <v>23</v>
      </c>
      <c r="C29" s="35" t="s">
        <v>94</v>
      </c>
      <c r="D29" s="34">
        <v>2</v>
      </c>
      <c r="E29" s="34">
        <v>1.2</v>
      </c>
      <c r="F29" s="34">
        <v>12</v>
      </c>
      <c r="G29" s="34">
        <v>12</v>
      </c>
      <c r="H29" s="34">
        <v>100</v>
      </c>
      <c r="I29" s="34" t="s">
        <v>72</v>
      </c>
      <c r="J29" s="34" t="s">
        <v>72</v>
      </c>
      <c r="K29" s="34" t="s">
        <v>72</v>
      </c>
      <c r="L29" s="34" t="s">
        <v>72</v>
      </c>
    </row>
    <row r="30" spans="2:12" ht="16.5" customHeight="1" x14ac:dyDescent="0.25">
      <c r="B30" s="34">
        <v>24</v>
      </c>
      <c r="C30" s="35" t="s">
        <v>95</v>
      </c>
      <c r="D30" s="34">
        <v>7</v>
      </c>
      <c r="E30" s="34">
        <v>4.2</v>
      </c>
      <c r="F30" s="34">
        <v>42</v>
      </c>
      <c r="G30" s="34">
        <v>42</v>
      </c>
      <c r="H30" s="34">
        <v>100</v>
      </c>
      <c r="I30" s="34" t="s">
        <v>72</v>
      </c>
      <c r="J30" s="34" t="s">
        <v>72</v>
      </c>
      <c r="K30" s="34" t="s">
        <v>72</v>
      </c>
      <c r="L30" s="34" t="s">
        <v>72</v>
      </c>
    </row>
    <row r="31" spans="2:12" x14ac:dyDescent="0.25">
      <c r="B31" s="10"/>
    </row>
  </sheetData>
  <mergeCells count="13">
    <mergeCell ref="K5:K6"/>
    <mergeCell ref="L5:L6"/>
    <mergeCell ref="B2:L2"/>
    <mergeCell ref="J3:L3"/>
    <mergeCell ref="E5:E6"/>
    <mergeCell ref="D5:D6"/>
    <mergeCell ref="G5:G6"/>
    <mergeCell ref="B5:B6"/>
    <mergeCell ref="C5:C6"/>
    <mergeCell ref="F5:F6"/>
    <mergeCell ref="H5:H6"/>
    <mergeCell ref="I5:I6"/>
    <mergeCell ref="J5:J6"/>
  </mergeCells>
  <pageMargins left="0.7" right="0.7" top="0.75" bottom="0.75" header="0.3" footer="0.3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tabSelected="1" workbookViewId="0">
      <selection activeCell="A10" sqref="A10"/>
    </sheetView>
  </sheetViews>
  <sheetFormatPr defaultColWidth="9.140625" defaultRowHeight="18.75" x14ac:dyDescent="0.3"/>
  <cols>
    <col min="1" max="1" width="141.7109375" style="13" customWidth="1"/>
    <col min="2" max="16384" width="9.140625" style="13"/>
  </cols>
  <sheetData>
    <row r="1" spans="1:1" x14ac:dyDescent="0.3">
      <c r="A1" s="12" t="s">
        <v>102</v>
      </c>
    </row>
    <row r="2" spans="1:1" s="17" customFormat="1" ht="33" x14ac:dyDescent="0.25">
      <c r="A2" s="16" t="s">
        <v>103</v>
      </c>
    </row>
    <row r="3" spans="1:1" s="17" customFormat="1" ht="33" x14ac:dyDescent="0.25">
      <c r="A3" s="16" t="s">
        <v>104</v>
      </c>
    </row>
    <row r="4" spans="1:1" s="17" customFormat="1" ht="33" x14ac:dyDescent="0.25">
      <c r="A4" s="16" t="s">
        <v>105</v>
      </c>
    </row>
    <row r="5" spans="1:1" s="17" customFormat="1" ht="33" x14ac:dyDescent="0.25">
      <c r="A5" s="16" t="s">
        <v>106</v>
      </c>
    </row>
    <row r="6" spans="1:1" s="17" customFormat="1" ht="33" x14ac:dyDescent="0.25">
      <c r="A6" s="16" t="s">
        <v>107</v>
      </c>
    </row>
    <row r="7" spans="1:1" s="17" customFormat="1" ht="33" x14ac:dyDescent="0.25">
      <c r="A7" s="16" t="s">
        <v>108</v>
      </c>
    </row>
    <row r="8" spans="1:1" s="17" customFormat="1" ht="16.5" x14ac:dyDescent="0.25">
      <c r="A8" s="18" t="s">
        <v>109</v>
      </c>
    </row>
    <row r="9" spans="1:1" s="17" customFormat="1" ht="16.5" x14ac:dyDescent="0.25">
      <c r="A9" s="18" t="s">
        <v>110</v>
      </c>
    </row>
    <row r="10" spans="1:1" s="17" customFormat="1" ht="33" x14ac:dyDescent="0.25">
      <c r="A10" s="19" t="s">
        <v>254</v>
      </c>
    </row>
    <row r="11" spans="1:1" x14ac:dyDescent="0.3">
      <c r="A11" s="15"/>
    </row>
    <row r="12" spans="1:1" x14ac:dyDescent="0.3">
      <c r="A12" s="14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5"/>
  <sheetViews>
    <sheetView workbookViewId="0">
      <selection sqref="A1:J27"/>
    </sheetView>
  </sheetViews>
  <sheetFormatPr defaultColWidth="9.140625" defaultRowHeight="15" x14ac:dyDescent="0.25"/>
  <cols>
    <col min="1" max="1" width="36.28515625" style="27" customWidth="1"/>
    <col min="2" max="6" width="9.140625" style="27"/>
    <col min="7" max="8" width="10.7109375" style="27" customWidth="1"/>
    <col min="9" max="9" width="9.5703125" style="27" customWidth="1"/>
    <col min="10" max="16384" width="9.140625" style="27"/>
  </cols>
  <sheetData>
    <row r="2" spans="1:10" x14ac:dyDescent="0.25">
      <c r="A2" s="32" t="s">
        <v>132</v>
      </c>
    </row>
    <row r="3" spans="1:10" ht="15.75" x14ac:dyDescent="0.25">
      <c r="A3" s="29"/>
      <c r="B3" s="29"/>
      <c r="C3" s="108" t="s">
        <v>131</v>
      </c>
      <c r="D3" s="108"/>
      <c r="E3" s="108" t="s">
        <v>118</v>
      </c>
      <c r="F3" s="108"/>
      <c r="G3" s="108" t="s">
        <v>119</v>
      </c>
      <c r="H3" s="108"/>
      <c r="I3" s="108" t="s">
        <v>120</v>
      </c>
      <c r="J3" s="108"/>
    </row>
    <row r="4" spans="1:10" ht="15.75" x14ac:dyDescent="0.25">
      <c r="A4" s="29"/>
      <c r="B4" s="29"/>
      <c r="C4" s="30" t="s">
        <v>125</v>
      </c>
      <c r="D4" s="30" t="s">
        <v>126</v>
      </c>
      <c r="E4" s="30" t="s">
        <v>125</v>
      </c>
      <c r="F4" s="30" t="s">
        <v>126</v>
      </c>
      <c r="G4" s="30" t="s">
        <v>125</v>
      </c>
      <c r="H4" s="30" t="s">
        <v>126</v>
      </c>
      <c r="I4" s="30" t="s">
        <v>125</v>
      </c>
      <c r="J4" s="30" t="s">
        <v>126</v>
      </c>
    </row>
    <row r="5" spans="1:10" ht="15.75" x14ac:dyDescent="0.25">
      <c r="A5" s="29" t="s">
        <v>121</v>
      </c>
      <c r="B5" s="29" t="s">
        <v>124</v>
      </c>
      <c r="C5" s="29">
        <f>77*20/100</f>
        <v>15.4</v>
      </c>
      <c r="D5" s="29">
        <f>77*25/100</f>
        <v>19.25</v>
      </c>
      <c r="E5" s="29">
        <f>79*20/100</f>
        <v>15.8</v>
      </c>
      <c r="F5" s="29">
        <f>79*25/100</f>
        <v>19.75</v>
      </c>
      <c r="G5" s="29">
        <f>335*20/100</f>
        <v>67</v>
      </c>
      <c r="H5" s="29">
        <f>335*25/100</f>
        <v>83.75</v>
      </c>
      <c r="I5" s="29">
        <f>2350*20/100</f>
        <v>470</v>
      </c>
      <c r="J5" s="29">
        <f>2350*25/100</f>
        <v>587.5</v>
      </c>
    </row>
    <row r="6" spans="1:10" ht="15.75" x14ac:dyDescent="0.25">
      <c r="A6" s="29" t="s">
        <v>122</v>
      </c>
      <c r="B6" s="29" t="s">
        <v>127</v>
      </c>
      <c r="C6" s="29">
        <f>77*30/100</f>
        <v>23.1</v>
      </c>
      <c r="D6" s="29">
        <f>77*35/100</f>
        <v>26.95</v>
      </c>
      <c r="E6" s="29">
        <f>79*30/100</f>
        <v>23.7</v>
      </c>
      <c r="F6" s="29">
        <f>79*35/100</f>
        <v>27.65</v>
      </c>
      <c r="G6" s="29">
        <f>335*30/100</f>
        <v>100.5</v>
      </c>
      <c r="H6" s="29">
        <f>335*35/100</f>
        <v>117.25</v>
      </c>
      <c r="I6" s="29">
        <f>2350*30/100</f>
        <v>705</v>
      </c>
      <c r="J6" s="29">
        <f>2350*35/100</f>
        <v>822.5</v>
      </c>
    </row>
    <row r="7" spans="1:10" ht="15.75" x14ac:dyDescent="0.25">
      <c r="A7" s="29" t="s">
        <v>123</v>
      </c>
      <c r="B7" s="29" t="s">
        <v>128</v>
      </c>
      <c r="C7" s="29">
        <f>77*10/100</f>
        <v>7.7</v>
      </c>
      <c r="D7" s="29">
        <f>77*15/100</f>
        <v>11.55</v>
      </c>
      <c r="E7" s="29">
        <f>79*10/100</f>
        <v>7.9</v>
      </c>
      <c r="F7" s="29">
        <f>79*15/100</f>
        <v>11.85</v>
      </c>
      <c r="G7" s="29">
        <f>335*10/100</f>
        <v>33.5</v>
      </c>
      <c r="H7" s="29">
        <f>335*15/100</f>
        <v>50.25</v>
      </c>
      <c r="I7" s="29">
        <f>2350*10/100</f>
        <v>235</v>
      </c>
      <c r="J7" s="29">
        <f>2350*15/100</f>
        <v>352.5</v>
      </c>
    </row>
    <row r="8" spans="1:10" ht="15.75" x14ac:dyDescent="0.25">
      <c r="A8" s="29" t="s">
        <v>129</v>
      </c>
      <c r="B8" s="29" t="s">
        <v>130</v>
      </c>
      <c r="C8" s="29">
        <f>SUM(C5:C7)</f>
        <v>46.2</v>
      </c>
      <c r="D8" s="29">
        <f t="shared" ref="D8:J8" si="0">SUM(D5:D7)</f>
        <v>57.75</v>
      </c>
      <c r="E8" s="29">
        <f t="shared" si="0"/>
        <v>47.4</v>
      </c>
      <c r="F8" s="29">
        <f t="shared" si="0"/>
        <v>59.25</v>
      </c>
      <c r="G8" s="29">
        <f t="shared" si="0"/>
        <v>201</v>
      </c>
      <c r="H8" s="29">
        <f t="shared" si="0"/>
        <v>251.25</v>
      </c>
      <c r="I8" s="29">
        <f t="shared" si="0"/>
        <v>1410</v>
      </c>
      <c r="J8" s="29">
        <f t="shared" si="0"/>
        <v>1762.5</v>
      </c>
    </row>
    <row r="9" spans="1:10" x14ac:dyDescent="0.25">
      <c r="C9" s="28"/>
    </row>
    <row r="10" spans="1:10" x14ac:dyDescent="0.25">
      <c r="A10" s="27" t="s">
        <v>133</v>
      </c>
    </row>
    <row r="11" spans="1:10" ht="15.75" x14ac:dyDescent="0.25">
      <c r="A11" s="29"/>
      <c r="B11" s="29"/>
      <c r="C11" s="108" t="s">
        <v>131</v>
      </c>
      <c r="D11" s="108"/>
      <c r="E11" s="108" t="s">
        <v>118</v>
      </c>
      <c r="F11" s="108"/>
      <c r="G11" s="108" t="s">
        <v>119</v>
      </c>
      <c r="H11" s="108"/>
      <c r="I11" s="108" t="s">
        <v>120</v>
      </c>
      <c r="J11" s="108"/>
    </row>
    <row r="12" spans="1:10" ht="15.75" x14ac:dyDescent="0.25">
      <c r="A12" s="29"/>
      <c r="B12" s="29"/>
      <c r="C12" s="31" t="s">
        <v>125</v>
      </c>
      <c r="D12" s="31" t="s">
        <v>126</v>
      </c>
      <c r="E12" s="31" t="s">
        <v>125</v>
      </c>
      <c r="F12" s="31" t="s">
        <v>126</v>
      </c>
      <c r="G12" s="31" t="s">
        <v>125</v>
      </c>
      <c r="H12" s="31" t="s">
        <v>126</v>
      </c>
      <c r="I12" s="31" t="s">
        <v>125</v>
      </c>
      <c r="J12" s="31" t="s">
        <v>126</v>
      </c>
    </row>
    <row r="13" spans="1:10" ht="15.75" x14ac:dyDescent="0.25">
      <c r="A13" s="29" t="s">
        <v>121</v>
      </c>
      <c r="B13" s="29" t="s">
        <v>124</v>
      </c>
      <c r="C13" s="29">
        <f>90*20/100</f>
        <v>18</v>
      </c>
      <c r="D13" s="29">
        <f>90*25/100</f>
        <v>22.5</v>
      </c>
      <c r="E13" s="29">
        <f>92*20/100</f>
        <v>18.399999999999999</v>
      </c>
      <c r="F13" s="29">
        <f>92*25/100</f>
        <v>23</v>
      </c>
      <c r="G13" s="29">
        <f>383*20/100</f>
        <v>76.599999999999994</v>
      </c>
      <c r="H13" s="29">
        <f>383*25/100</f>
        <v>95.75</v>
      </c>
      <c r="I13" s="29">
        <f>2720*20/100</f>
        <v>544</v>
      </c>
      <c r="J13" s="29">
        <f>2350*25/100</f>
        <v>587.5</v>
      </c>
    </row>
    <row r="14" spans="1:10" ht="15.75" x14ac:dyDescent="0.25">
      <c r="A14" s="29" t="s">
        <v>122</v>
      </c>
      <c r="B14" s="29" t="s">
        <v>127</v>
      </c>
      <c r="C14" s="29">
        <f>90*30/100</f>
        <v>27</v>
      </c>
      <c r="D14" s="29">
        <f>90*35/100</f>
        <v>31.5</v>
      </c>
      <c r="E14" s="29">
        <f>92*30/100</f>
        <v>27.6</v>
      </c>
      <c r="F14" s="29">
        <f>92*35/100</f>
        <v>32.200000000000003</v>
      </c>
      <c r="G14" s="29">
        <f>383*30/100</f>
        <v>114.9</v>
      </c>
      <c r="H14" s="29">
        <f>383*35/100</f>
        <v>134.05000000000001</v>
      </c>
      <c r="I14" s="29">
        <f>2720*30/100</f>
        <v>816</v>
      </c>
      <c r="J14" s="29">
        <f>2350*35/100</f>
        <v>822.5</v>
      </c>
    </row>
    <row r="15" spans="1:10" ht="15.75" x14ac:dyDescent="0.25">
      <c r="A15" s="29" t="s">
        <v>123</v>
      </c>
      <c r="B15" s="29" t="s">
        <v>128</v>
      </c>
      <c r="C15" s="29">
        <f>90*10/100</f>
        <v>9</v>
      </c>
      <c r="D15" s="29">
        <f>90*15/100</f>
        <v>13.5</v>
      </c>
      <c r="E15" s="29">
        <f>92*10/100</f>
        <v>9.1999999999999993</v>
      </c>
      <c r="F15" s="29">
        <f>92*15/100</f>
        <v>13.8</v>
      </c>
      <c r="G15" s="29">
        <f>383*10/100</f>
        <v>38.299999999999997</v>
      </c>
      <c r="H15" s="29">
        <f>383*15/100</f>
        <v>57.45</v>
      </c>
      <c r="I15" s="29">
        <f>2720*10/100</f>
        <v>272</v>
      </c>
      <c r="J15" s="29">
        <f>2720*15/100</f>
        <v>408</v>
      </c>
    </row>
    <row r="16" spans="1:10" ht="15.75" x14ac:dyDescent="0.25">
      <c r="A16" s="29" t="s">
        <v>129</v>
      </c>
      <c r="B16" s="29" t="s">
        <v>130</v>
      </c>
      <c r="C16" s="29">
        <f>SUM(C13:C15)</f>
        <v>54</v>
      </c>
      <c r="D16" s="29">
        <f t="shared" ref="D16:J16" si="1">SUM(D13:D15)</f>
        <v>67.5</v>
      </c>
      <c r="E16" s="29">
        <f t="shared" si="1"/>
        <v>55.2</v>
      </c>
      <c r="F16" s="29">
        <f t="shared" si="1"/>
        <v>69</v>
      </c>
      <c r="G16" s="29">
        <f t="shared" si="1"/>
        <v>229.8</v>
      </c>
      <c r="H16" s="29">
        <f t="shared" si="1"/>
        <v>287.25</v>
      </c>
      <c r="I16" s="29">
        <f t="shared" si="1"/>
        <v>1632</v>
      </c>
      <c r="J16" s="29">
        <f t="shared" si="1"/>
        <v>1818</v>
      </c>
    </row>
    <row r="17" spans="1:10" x14ac:dyDescent="0.25">
      <c r="C17" s="27">
        <v>60.42</v>
      </c>
      <c r="E17" s="27">
        <v>63.65</v>
      </c>
      <c r="G17" s="27">
        <v>245.7</v>
      </c>
      <c r="I17" s="27">
        <v>1827.17</v>
      </c>
    </row>
    <row r="20" spans="1:10" ht="83.25" customHeight="1" x14ac:dyDescent="0.25">
      <c r="A20" s="110" t="s">
        <v>134</v>
      </c>
      <c r="B20" s="110"/>
      <c r="C20" s="110"/>
      <c r="D20" s="110"/>
      <c r="E20" s="110"/>
      <c r="F20" s="110"/>
      <c r="G20" s="110"/>
      <c r="H20" s="110"/>
      <c r="I20" s="110"/>
      <c r="J20" s="110"/>
    </row>
    <row r="21" spans="1:10" ht="15.75" x14ac:dyDescent="0.25">
      <c r="A21" s="111"/>
      <c r="B21" s="112"/>
      <c r="C21" s="108" t="s">
        <v>131</v>
      </c>
      <c r="D21" s="108"/>
      <c r="E21" s="108" t="s">
        <v>118</v>
      </c>
      <c r="F21" s="108"/>
      <c r="G21" s="108" t="s">
        <v>119</v>
      </c>
      <c r="H21" s="108"/>
      <c r="I21" s="108" t="s">
        <v>120</v>
      </c>
      <c r="J21" s="108"/>
    </row>
    <row r="22" spans="1:10" ht="15.75" x14ac:dyDescent="0.25">
      <c r="A22" s="108"/>
      <c r="B22" s="108"/>
      <c r="C22" s="31" t="s">
        <v>125</v>
      </c>
      <c r="D22" s="31" t="s">
        <v>126</v>
      </c>
      <c r="E22" s="31" t="s">
        <v>125</v>
      </c>
      <c r="F22" s="31" t="s">
        <v>126</v>
      </c>
      <c r="G22" s="31" t="s">
        <v>125</v>
      </c>
      <c r="H22" s="31" t="s">
        <v>126</v>
      </c>
      <c r="I22" s="31" t="s">
        <v>125</v>
      </c>
      <c r="J22" s="31" t="s">
        <v>126</v>
      </c>
    </row>
    <row r="23" spans="1:10" ht="45" customHeight="1" x14ac:dyDescent="0.25">
      <c r="A23" s="109" t="s">
        <v>136</v>
      </c>
      <c r="B23" s="109"/>
      <c r="C23" s="33">
        <v>46.2</v>
      </c>
      <c r="D23" s="33">
        <v>57.75</v>
      </c>
      <c r="E23" s="33">
        <v>47.4</v>
      </c>
      <c r="F23" s="33">
        <v>59.25</v>
      </c>
      <c r="G23" s="33">
        <v>201</v>
      </c>
      <c r="H23" s="33">
        <v>251.25</v>
      </c>
      <c r="I23" s="33">
        <v>1410</v>
      </c>
      <c r="J23" s="33">
        <v>1762.5</v>
      </c>
    </row>
    <row r="24" spans="1:10" ht="45" customHeight="1" x14ac:dyDescent="0.25">
      <c r="A24" s="109" t="s">
        <v>137</v>
      </c>
      <c r="B24" s="109"/>
      <c r="C24" s="33">
        <v>54</v>
      </c>
      <c r="D24" s="33">
        <v>67.5</v>
      </c>
      <c r="E24" s="33">
        <v>55.2</v>
      </c>
      <c r="F24" s="33">
        <v>69</v>
      </c>
      <c r="G24" s="33">
        <v>229.8</v>
      </c>
      <c r="H24" s="33">
        <v>287.25</v>
      </c>
      <c r="I24" s="33">
        <v>1632</v>
      </c>
      <c r="J24" s="33">
        <v>1818</v>
      </c>
    </row>
    <row r="25" spans="1:10" ht="45" customHeight="1" x14ac:dyDescent="0.25">
      <c r="A25" s="109" t="s">
        <v>135</v>
      </c>
      <c r="B25" s="109"/>
      <c r="C25" s="107">
        <v>60.42</v>
      </c>
      <c r="D25" s="107"/>
      <c r="E25" s="107">
        <v>63.65</v>
      </c>
      <c r="F25" s="107"/>
      <c r="G25" s="107">
        <v>245.7</v>
      </c>
      <c r="H25" s="107"/>
      <c r="I25" s="107">
        <v>1827.17</v>
      </c>
      <c r="J25" s="107"/>
    </row>
  </sheetData>
  <mergeCells count="22">
    <mergeCell ref="G3:H3"/>
    <mergeCell ref="E3:F3"/>
    <mergeCell ref="C3:D3"/>
    <mergeCell ref="I3:J3"/>
    <mergeCell ref="C11:D11"/>
    <mergeCell ref="E11:F11"/>
    <mergeCell ref="G11:H11"/>
    <mergeCell ref="I11:J11"/>
    <mergeCell ref="A20:J20"/>
    <mergeCell ref="C21:D21"/>
    <mergeCell ref="E21:F21"/>
    <mergeCell ref="G21:H21"/>
    <mergeCell ref="I21:J21"/>
    <mergeCell ref="A21:B21"/>
    <mergeCell ref="E25:F25"/>
    <mergeCell ref="G25:H25"/>
    <mergeCell ref="I25:J25"/>
    <mergeCell ref="A22:B22"/>
    <mergeCell ref="A23:B23"/>
    <mergeCell ref="A24:B24"/>
    <mergeCell ref="A25:B25"/>
    <mergeCell ref="C25:D25"/>
  </mergeCells>
  <pageMargins left="0.7" right="0.7" top="0.75" bottom="0.75" header="0.3" footer="0.3"/>
  <pageSetup paperSize="9" scale="9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на выход</vt:lpstr>
      <vt:lpstr>сводки БЖУ</vt:lpstr>
      <vt:lpstr>сводки по продуктам</vt:lpstr>
      <vt:lpstr>библиография</vt:lpstr>
      <vt:lpstr>Лист1</vt:lpstr>
      <vt:lpstr>'на выход'!Область_печати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</dc:creator>
  <cp:lastModifiedBy>Antonova</cp:lastModifiedBy>
  <cp:lastPrinted>2024-02-29T14:32:36Z</cp:lastPrinted>
  <dcterms:created xsi:type="dcterms:W3CDTF">2020-10-25T16:40:18Z</dcterms:created>
  <dcterms:modified xsi:type="dcterms:W3CDTF">2024-02-29T15:06:57Z</dcterms:modified>
</cp:coreProperties>
</file>